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015" activeTab="0"/>
  </bookViews>
  <sheets>
    <sheet name="CNME 80KM" sheetId="1" r:id="rId1"/>
    <sheet name="OPEN 40KM" sheetId="2" r:id="rId2"/>
  </sheets>
  <definedNames/>
  <calcPr fullCalcOnLoad="1"/>
</workbook>
</file>

<file path=xl/sharedStrings.xml><?xml version="1.0" encoding="utf-8"?>
<sst xmlns="http://schemas.openxmlformats.org/spreadsheetml/2006/main" count="248" uniqueCount="97">
  <si>
    <t>HORA DE SALIDA:</t>
  </si>
  <si>
    <t>TIEMPO DESCANSO:</t>
  </si>
  <si>
    <t>TIEMPO TOTAL</t>
  </si>
  <si>
    <t>DORSAL</t>
  </si>
  <si>
    <t>JINETE</t>
  </si>
  <si>
    <t>CABALLO</t>
  </si>
  <si>
    <t>HORA SALIDA 1ª</t>
  </si>
  <si>
    <t>HORA LLEGADA 1ª</t>
  </si>
  <si>
    <t>TIEMPO 1</t>
  </si>
  <si>
    <t>1º VET-GATE</t>
  </si>
  <si>
    <t>2º VET-GATE</t>
  </si>
  <si>
    <t>HORA SALIDA 2ª</t>
  </si>
  <si>
    <t>HORA LLEGADA 2ª</t>
  </si>
  <si>
    <t>TIEMPO 2</t>
  </si>
  <si>
    <t>VET-GATE</t>
  </si>
  <si>
    <t>TIEMPO RECUP. 1</t>
  </si>
  <si>
    <t>TIEMPO RECUP. 2</t>
  </si>
  <si>
    <t>VELOCIDAD 1</t>
  </si>
  <si>
    <t>VELOCIDAD 2</t>
  </si>
  <si>
    <t>VELOCIDAD TOTAL</t>
  </si>
  <si>
    <t>ELIMINADO</t>
  </si>
  <si>
    <t>CLASIFICACIÓN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</si>
  <si>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</si>
  <si>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</si>
  <si>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</si>
  <si>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</si>
  <si>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</si>
  <si>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</si>
  <si>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</si>
  <si>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</si>
  <si>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</si>
  <si>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</si>
  <si>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HORA SALIDA 3ª</t>
  </si>
  <si>
    <t>HORA LLEGADA 3ª</t>
  </si>
  <si>
    <t>TIEMPO 3</t>
  </si>
  <si>
    <t>TIEMPO RECUP. 3</t>
  </si>
  <si>
    <t>VELOCIDAD 3</t>
  </si>
  <si>
    <t>XXX CNME RAID</t>
  </si>
  <si>
    <t>7 DE SEPTIEMBRE DE 2021</t>
  </si>
  <si>
    <t>80KM VELOCIDAD LIBRE</t>
  </si>
  <si>
    <t>1A</t>
  </si>
  <si>
    <t>2A</t>
  </si>
  <si>
    <t>3A</t>
  </si>
  <si>
    <t>4A</t>
  </si>
  <si>
    <t>5A</t>
  </si>
  <si>
    <t>6A</t>
  </si>
  <si>
    <t>8A</t>
  </si>
  <si>
    <t>SEGUNDA FASE 80KM</t>
  </si>
  <si>
    <t>JOSÉ VIDAL COLLADA GIL</t>
  </si>
  <si>
    <t>JÍBARO</t>
  </si>
  <si>
    <t>FRANCISCO RUIZ GONZÁLEZ</t>
  </si>
  <si>
    <t>NEATO</t>
  </si>
  <si>
    <t>WILLIANS ARROBO VÉLEZ</t>
  </si>
  <si>
    <t>MEANO</t>
  </si>
  <si>
    <t>MAIALEN ZAIN VICENTE</t>
  </si>
  <si>
    <t>MARIACHI</t>
  </si>
  <si>
    <t>JONATAN SANTIAGO CAIRNS</t>
  </si>
  <si>
    <t>NANAY</t>
  </si>
  <si>
    <t>ÁNGEL LORENZO PIÑERO</t>
  </si>
  <si>
    <t>OCTAVIA</t>
  </si>
  <si>
    <t>JOAQUÍN COLOMA GRACIA</t>
  </si>
  <si>
    <t>HAMMAD</t>
  </si>
  <si>
    <t>MANUEL SISAMÓN MONZÓN</t>
  </si>
  <si>
    <t>LANCHO</t>
  </si>
  <si>
    <t>TERCERA FASE 80KM</t>
  </si>
  <si>
    <t>CUARTA FASE 80KM</t>
  </si>
  <si>
    <t>HORA SALIDA 4ª</t>
  </si>
  <si>
    <t>CLASIFICACIÓN 8OKM</t>
  </si>
  <si>
    <t>HORA LLEGADA 4ª</t>
  </si>
  <si>
    <t>TIEMPO 4</t>
  </si>
  <si>
    <t>TIEMPO RECUP. 4</t>
  </si>
  <si>
    <t>VELOCIDAD 4</t>
  </si>
  <si>
    <t>PRIMERA FASE 80KM</t>
  </si>
  <si>
    <t>40KM VELOCIDAD LIMITADA</t>
  </si>
  <si>
    <t>ENRIQUE DE LA VEGA FERNÁNDEZ</t>
  </si>
  <si>
    <t>MAESTRE</t>
  </si>
  <si>
    <t>GREGORIO NÚÑEZ DE ARENAS CÓRDOBA</t>
  </si>
  <si>
    <t>TRA-MONGAL</t>
  </si>
  <si>
    <t>JUAN CARLOS BLANCO DE LA CRUZ</t>
  </si>
  <si>
    <t>SUEÑO</t>
  </si>
  <si>
    <t>MIGUEL ÁNGEL VILLAVERDE RONCERO</t>
  </si>
  <si>
    <t>OIARTZUN</t>
  </si>
  <si>
    <t>9A</t>
  </si>
  <si>
    <t>11B</t>
  </si>
  <si>
    <t>12B</t>
  </si>
  <si>
    <t>14B</t>
  </si>
  <si>
    <t>15B</t>
  </si>
  <si>
    <t>PRIMERA FASE 40KM</t>
  </si>
  <si>
    <t>SEGUNDA FASE 40KM</t>
  </si>
  <si>
    <t>CLASIFICACIÓN 40KM</t>
  </si>
  <si>
    <t>9::52:42</t>
  </si>
  <si>
    <t>Retirado</t>
  </si>
  <si>
    <t>MEJOR CONCICION FISICA</t>
  </si>
  <si>
    <t>Sub teniente de la G. Civil</t>
  </si>
  <si>
    <t>Policia Nacional</t>
  </si>
  <si>
    <t>Soldado</t>
  </si>
  <si>
    <t>Sub Teniente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</si>
</sst>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36"/>
      <name val="Arial"/>
      <family val="2"/>
    </font>
    <font>
      <sz val="8"/>
      <name val="Arial"/>
      <family val="0"/>
    </font>
    <font>
      <sz val="8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164" fontId="3" fillId="34" borderId="10" xfId="0" applyNumberFormat="1" applyFont="1" applyFill="1" applyBorder="1" applyAlignment="1">
      <alignment horizontal="center" vertical="center" wrapText="1" shrinkToFit="1"/>
    </xf>
    <xf numFmtId="164" fontId="3" fillId="0" borderId="10" xfId="0" applyNumberFormat="1" applyFont="1" applyBorder="1" applyAlignment="1">
      <alignment horizontal="center" vertical="center" wrapText="1" shrinkToFit="1"/>
    </xf>
    <xf numFmtId="2" fontId="3" fillId="33" borderId="1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2" fillId="0" borderId="0" xfId="0" applyFont="1" applyFill="1" applyBorder="1" applyAlignment="1">
      <alignment/>
    </xf>
    <xf numFmtId="20" fontId="3" fillId="0" borderId="10" xfId="0" applyNumberFormat="1" applyFont="1" applyBorder="1" applyAlignment="1">
      <alignment horizontal="center" vertical="center" wrapText="1" shrinkToFit="1"/>
    </xf>
    <xf numFmtId="164" fontId="0" fillId="0" borderId="0" xfId="0" applyNumberFormat="1" applyAlignment="1">
      <alignment/>
    </xf>
    <xf numFmtId="0" fontId="3" fillId="35" borderId="10" xfId="0" applyFont="1" applyFill="1" applyBorder="1" applyAlignment="1">
      <alignment wrapText="1" shrinkToFit="1"/>
    </xf>
    <xf numFmtId="0" fontId="3" fillId="35" borderId="10" xfId="0" applyFont="1" applyFill="1" applyBorder="1" applyAlignment="1">
      <alignment horizontal="left" wrapText="1" shrinkToFit="1"/>
    </xf>
    <xf numFmtId="164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3" fillId="35" borderId="10" xfId="0" applyFont="1" applyFill="1" applyBorder="1" applyAlignment="1">
      <alignment horizontal="center" wrapText="1" shrinkToFit="1"/>
    </xf>
    <xf numFmtId="164" fontId="3" fillId="35" borderId="10" xfId="0" applyNumberFormat="1" applyFont="1" applyFill="1" applyBorder="1" applyAlignment="1">
      <alignment horizontal="center" wrapText="1" shrinkToFit="1"/>
    </xf>
    <xf numFmtId="164" fontId="6" fillId="33" borderId="10" xfId="0" applyNumberFormat="1" applyFont="1" applyFill="1" applyBorder="1" applyAlignment="1">
      <alignment horizontal="center"/>
    </xf>
    <xf numFmtId="21" fontId="6" fillId="0" borderId="1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left"/>
    </xf>
    <xf numFmtId="0" fontId="2" fillId="33" borderId="19" xfId="0" applyFont="1" applyFill="1" applyBorder="1" applyAlignment="1">
      <alignment/>
    </xf>
    <xf numFmtId="0" fontId="0" fillId="0" borderId="20" xfId="0" applyBorder="1" applyAlignment="1">
      <alignment/>
    </xf>
    <xf numFmtId="0" fontId="2" fillId="33" borderId="21" xfId="0" applyFont="1" applyFill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wrapText="1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61">
      <selection activeCell="B78" sqref="B78"/>
    </sheetView>
  </sheetViews>
  <sheetFormatPr defaultColWidth="11.421875" defaultRowHeight="12.75"/>
  <cols>
    <col min="1" max="1" width="10.57421875" style="0" bestFit="1" customWidth="1"/>
    <col min="2" max="3" width="19.28125" style="0" bestFit="1" customWidth="1"/>
    <col min="4" max="4" width="11.8515625" style="0" bestFit="1" customWidth="1"/>
    <col min="5" max="5" width="11.28125" style="1" bestFit="1" customWidth="1"/>
    <col min="6" max="6" width="11.57421875" style="1" customWidth="1"/>
    <col min="7" max="8" width="9.140625" style="0" bestFit="1" customWidth="1"/>
    <col min="9" max="9" width="9.57421875" style="0" customWidth="1"/>
    <col min="10" max="10" width="11.00390625" style="0" customWidth="1"/>
    <col min="11" max="11" width="12.28125" style="0" bestFit="1" customWidth="1"/>
    <col min="12" max="12" width="9.28125" style="0" customWidth="1"/>
  </cols>
  <sheetData>
    <row r="1" spans="2:10" ht="12" customHeight="1">
      <c r="B1" s="1"/>
      <c r="C1" s="44" t="s">
        <v>37</v>
      </c>
      <c r="D1" s="44"/>
      <c r="E1" s="18"/>
      <c r="F1" s="45" t="s">
        <v>0</v>
      </c>
      <c r="G1" s="45"/>
      <c r="H1" s="45" t="s">
        <v>1</v>
      </c>
      <c r="I1" s="45"/>
      <c r="J1" s="3"/>
    </row>
    <row r="2" spans="2:10" ht="12" customHeight="1">
      <c r="B2" s="1"/>
      <c r="C2" s="44" t="s">
        <v>38</v>
      </c>
      <c r="D2" s="44"/>
      <c r="E2" s="18"/>
      <c r="F2" s="46">
        <v>0.3541666666666667</v>
      </c>
      <c r="G2" s="46"/>
      <c r="H2" s="46">
        <v>0.020833333333333332</v>
      </c>
      <c r="I2" s="46"/>
      <c r="J2" s="4"/>
    </row>
    <row r="3" spans="2:10" ht="12" customHeight="1">
      <c r="B3" s="1"/>
      <c r="C3" s="44" t="s">
        <v>39</v>
      </c>
      <c r="D3" s="44"/>
      <c r="E3" s="18"/>
      <c r="F3" s="18"/>
      <c r="G3" s="2"/>
      <c r="H3" s="2"/>
      <c r="I3" s="2"/>
      <c r="J3" s="2"/>
    </row>
    <row r="4" spans="2:10" ht="3.75" customHeight="1">
      <c r="B4" s="1"/>
      <c r="C4" s="12"/>
      <c r="D4" s="12"/>
      <c r="E4" s="18"/>
      <c r="F4" s="18"/>
      <c r="G4" s="2"/>
      <c r="H4" s="2"/>
      <c r="I4" s="2"/>
      <c r="J4" s="2"/>
    </row>
    <row r="5" spans="1:12" ht="12.75" customHeight="1">
      <c r="A5" s="26" t="s">
        <v>72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12.7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ht="12.7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ht="3.75" customHeight="1"/>
    <row r="9" spans="1:12" ht="22.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20</v>
      </c>
      <c r="J9" s="5" t="s">
        <v>11</v>
      </c>
      <c r="K9" s="5" t="s">
        <v>15</v>
      </c>
      <c r="L9" s="5" t="s">
        <v>17</v>
      </c>
    </row>
    <row r="10" spans="1:12" ht="12" customHeight="1">
      <c r="A10" s="7" t="s">
        <v>40</v>
      </c>
      <c r="B10" s="7" t="s">
        <v>48</v>
      </c>
      <c r="C10" s="7" t="s">
        <v>49</v>
      </c>
      <c r="D10" s="6">
        <v>0.3541666666666667</v>
      </c>
      <c r="E10" s="8">
        <v>93718.40090277778</v>
      </c>
      <c r="F10" s="6">
        <f>IF(D10="","",E10-D10)</f>
        <v>93718.04673611111</v>
      </c>
      <c r="G10" s="9">
        <v>0.40509259259259256</v>
      </c>
      <c r="H10" s="9"/>
      <c r="I10" s="13"/>
      <c r="J10" s="6">
        <f>IF(E10="","",IF(I10="",IF(H10="",G10+$H$2,H10+$H$2),""))</f>
        <v>0.4259259259259259</v>
      </c>
      <c r="K10" s="6">
        <f>IF(E10=""," ",IF(I10="",IF(H10="",G10-E10,H10-E10),""))</f>
        <v>-93717.99581018518</v>
      </c>
      <c r="L10" s="10">
        <f>IF(E10=""," ",20/(F10*24))</f>
        <v>8.891919564647054E-06</v>
      </c>
    </row>
    <row r="11" spans="1:12" ht="12.75">
      <c r="A11" s="7" t="s">
        <v>41</v>
      </c>
      <c r="B11" s="7" t="s">
        <v>50</v>
      </c>
      <c r="C11" s="7" t="s">
        <v>51</v>
      </c>
      <c r="D11" s="6">
        <v>0.3541666666666667</v>
      </c>
      <c r="E11" s="8">
        <v>0.3990509259259259</v>
      </c>
      <c r="F11" s="6">
        <f aca="true" t="shared" si="0" ref="F11:F19">IF(D11="","",E11-D11)</f>
        <v>0.04488425925925921</v>
      </c>
      <c r="G11" s="9">
        <v>0.40373842592592596</v>
      </c>
      <c r="H11" s="9"/>
      <c r="I11" s="7"/>
      <c r="J11" s="6">
        <f aca="true" t="shared" si="1" ref="J11:J19">IF(E11="","",IF(I11="",IF(H11="",G11+$H$2,H11+$H$2),""))</f>
        <v>0.4245717592592593</v>
      </c>
      <c r="K11" s="6">
        <f aca="true" t="shared" si="2" ref="K11:K19">IF(E11=""," ",IF(I11="",IF(H11="",G11-E11,H11-E11),""))</f>
        <v>0.004687500000000067</v>
      </c>
      <c r="L11" s="10">
        <f aca="true" t="shared" si="3" ref="L11:L19">IF(E11=""," ",20/(F11*24))</f>
        <v>18.56627127385252</v>
      </c>
    </row>
    <row r="12" spans="1:12" ht="12" customHeight="1">
      <c r="A12" s="7" t="s">
        <v>42</v>
      </c>
      <c r="B12" s="7" t="s">
        <v>52</v>
      </c>
      <c r="C12" s="7" t="s">
        <v>53</v>
      </c>
      <c r="D12" s="6">
        <v>0.3541666666666667</v>
      </c>
      <c r="E12" s="8">
        <v>0.3990740740740741</v>
      </c>
      <c r="F12" s="6">
        <f t="shared" si="0"/>
        <v>0.044907407407407396</v>
      </c>
      <c r="G12" s="9">
        <v>0.4038888888888889</v>
      </c>
      <c r="H12" s="9"/>
      <c r="I12" s="7"/>
      <c r="J12" s="6">
        <f t="shared" si="1"/>
        <v>0.4247222222222222</v>
      </c>
      <c r="K12" s="6">
        <f t="shared" si="2"/>
        <v>0.004814814814814827</v>
      </c>
      <c r="L12" s="10">
        <f t="shared" si="3"/>
        <v>18.55670103092784</v>
      </c>
    </row>
    <row r="13" spans="1:12" ht="12" customHeight="1">
      <c r="A13" s="7" t="s">
        <v>43</v>
      </c>
      <c r="B13" s="7" t="s">
        <v>54</v>
      </c>
      <c r="C13" s="7" t="s">
        <v>55</v>
      </c>
      <c r="D13" s="6">
        <v>0.3541666666666667</v>
      </c>
      <c r="E13" s="8">
        <v>0.40091435185185187</v>
      </c>
      <c r="F13" s="6">
        <f t="shared" si="0"/>
        <v>0.046747685185185184</v>
      </c>
      <c r="G13" s="9" t="s">
        <v>90</v>
      </c>
      <c r="H13" s="9"/>
      <c r="I13" s="7"/>
      <c r="J13" s="6">
        <v>0.4324305555555556</v>
      </c>
      <c r="K13" s="6" t="e">
        <f t="shared" si="2"/>
        <v>#VALUE!</v>
      </c>
      <c r="L13" s="10">
        <f t="shared" si="3"/>
        <v>17.826194602624412</v>
      </c>
    </row>
    <row r="14" spans="1:12" ht="12" customHeight="1">
      <c r="A14" s="7" t="s">
        <v>44</v>
      </c>
      <c r="B14" s="7" t="s">
        <v>56</v>
      </c>
      <c r="C14" s="7" t="s">
        <v>57</v>
      </c>
      <c r="D14" s="6">
        <v>0.3541666666666667</v>
      </c>
      <c r="E14" s="8">
        <v>0.3990856481481482</v>
      </c>
      <c r="F14" s="6">
        <f t="shared" si="0"/>
        <v>0.04491898148148149</v>
      </c>
      <c r="G14" s="9">
        <v>0.401400462962963</v>
      </c>
      <c r="H14" s="9"/>
      <c r="I14" s="7"/>
      <c r="J14" s="6">
        <f t="shared" si="1"/>
        <v>0.4222337962962963</v>
      </c>
      <c r="K14" s="6">
        <f t="shared" si="2"/>
        <v>0.002314814814814825</v>
      </c>
      <c r="L14" s="10">
        <f t="shared" si="3"/>
        <v>18.55191960834836</v>
      </c>
    </row>
    <row r="15" spans="1:12" ht="12" customHeight="1">
      <c r="A15" s="7" t="s">
        <v>45</v>
      </c>
      <c r="B15" s="7" t="s">
        <v>58</v>
      </c>
      <c r="C15" s="7" t="s">
        <v>59</v>
      </c>
      <c r="D15" s="6">
        <v>0.3541666666666667</v>
      </c>
      <c r="E15" s="8">
        <v>0.39482638888888894</v>
      </c>
      <c r="F15" s="6">
        <f t="shared" si="0"/>
        <v>0.04065972222222225</v>
      </c>
      <c r="G15" s="9">
        <v>0.3957407407407407</v>
      </c>
      <c r="H15" s="9"/>
      <c r="I15" s="7"/>
      <c r="J15" s="6">
        <f t="shared" si="1"/>
        <v>0.41657407407407404</v>
      </c>
      <c r="K15" s="6">
        <f t="shared" si="2"/>
        <v>0.0009143518518517912</v>
      </c>
      <c r="L15" s="10">
        <f t="shared" si="3"/>
        <v>20.495303159692558</v>
      </c>
    </row>
    <row r="16" spans="1:12" ht="12" customHeight="1">
      <c r="A16" s="7" t="s">
        <v>46</v>
      </c>
      <c r="B16" s="7" t="s">
        <v>60</v>
      </c>
      <c r="C16" s="7" t="s">
        <v>61</v>
      </c>
      <c r="D16" s="6">
        <v>0.3541666666666667</v>
      </c>
      <c r="E16" s="8">
        <v>0.394837962962963</v>
      </c>
      <c r="F16" s="6">
        <f t="shared" si="0"/>
        <v>0.04067129629629629</v>
      </c>
      <c r="G16" s="9">
        <v>0.40138888888888885</v>
      </c>
      <c r="H16" s="9"/>
      <c r="I16" s="7"/>
      <c r="J16" s="6">
        <f t="shared" si="1"/>
        <v>0.42222222222222217</v>
      </c>
      <c r="K16" s="6">
        <f t="shared" si="2"/>
        <v>0.006550925925925877</v>
      </c>
      <c r="L16" s="10">
        <f t="shared" si="3"/>
        <v>20.48947068867388</v>
      </c>
    </row>
    <row r="17" spans="1:12" ht="12" customHeight="1">
      <c r="A17" s="7" t="s">
        <v>82</v>
      </c>
      <c r="B17" s="7" t="s">
        <v>62</v>
      </c>
      <c r="C17" s="7" t="s">
        <v>63</v>
      </c>
      <c r="D17" s="6">
        <v>0.3541666666666667</v>
      </c>
      <c r="E17" s="8">
        <v>0.39906250000000004</v>
      </c>
      <c r="F17" s="6">
        <f t="shared" si="0"/>
        <v>0.04489583333333336</v>
      </c>
      <c r="G17" s="9">
        <v>0.4010532407407407</v>
      </c>
      <c r="H17" s="9"/>
      <c r="I17" s="7"/>
      <c r="J17" s="6">
        <f t="shared" si="1"/>
        <v>0.42188657407407404</v>
      </c>
      <c r="K17" s="6">
        <f t="shared" si="2"/>
        <v>0.001990740740740682</v>
      </c>
      <c r="L17" s="10">
        <f t="shared" si="3"/>
        <v>18.561484918793493</v>
      </c>
    </row>
    <row r="18" spans="1:12" ht="12" customHeight="1">
      <c r="A18" s="7"/>
      <c r="B18" s="7"/>
      <c r="C18" s="7"/>
      <c r="D18" s="6"/>
      <c r="E18" s="8"/>
      <c r="F18" s="6">
        <f t="shared" si="0"/>
      </c>
      <c r="G18" s="9"/>
      <c r="H18" s="9"/>
      <c r="I18" s="7"/>
      <c r="J18" s="6">
        <f t="shared" si="1"/>
      </c>
      <c r="K18" s="6" t="str">
        <f t="shared" si="2"/>
        <v> </v>
      </c>
      <c r="L18" s="10" t="str">
        <f t="shared" si="3"/>
        <v> </v>
      </c>
    </row>
    <row r="19" spans="1:12" ht="12" customHeight="1">
      <c r="A19" s="7"/>
      <c r="B19" s="7"/>
      <c r="C19" s="7"/>
      <c r="D19" s="6"/>
      <c r="E19" s="8"/>
      <c r="F19" s="6">
        <f t="shared" si="0"/>
      </c>
      <c r="G19" s="9"/>
      <c r="H19" s="9"/>
      <c r="I19" s="7"/>
      <c r="J19" s="6">
        <f t="shared" si="1"/>
      </c>
      <c r="K19" s="6" t="str">
        <f t="shared" si="2"/>
        <v> </v>
      </c>
      <c r="L19" s="10" t="str">
        <f t="shared" si="3"/>
        <v> </v>
      </c>
    </row>
    <row r="20" ht="3" customHeight="1"/>
    <row r="21" ht="3" customHeight="1"/>
    <row r="22" spans="1:12" ht="12.75" customHeight="1">
      <c r="A22" s="26" t="s">
        <v>47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</row>
    <row r="23" spans="1:12" ht="12.75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1"/>
    </row>
    <row r="24" spans="1:12" ht="12.75" customHeight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/>
    </row>
    <row r="25" ht="1.5" customHeight="1"/>
    <row r="26" spans="1:12" ht="22.5">
      <c r="A26" s="5" t="s">
        <v>3</v>
      </c>
      <c r="B26" s="5" t="s">
        <v>4</v>
      </c>
      <c r="C26" s="5" t="s">
        <v>5</v>
      </c>
      <c r="D26" s="5" t="s">
        <v>11</v>
      </c>
      <c r="E26" s="5" t="s">
        <v>12</v>
      </c>
      <c r="F26" s="5" t="s">
        <v>13</v>
      </c>
      <c r="G26" s="5" t="s">
        <v>9</v>
      </c>
      <c r="H26" s="5" t="s">
        <v>10</v>
      </c>
      <c r="I26" s="5" t="s">
        <v>20</v>
      </c>
      <c r="J26" s="5" t="s">
        <v>32</v>
      </c>
      <c r="K26" s="5" t="s">
        <v>16</v>
      </c>
      <c r="L26" s="5" t="s">
        <v>18</v>
      </c>
    </row>
    <row r="27" spans="1:12" ht="12.75">
      <c r="A27" s="7" t="s">
        <v>40</v>
      </c>
      <c r="B27" s="7" t="s">
        <v>48</v>
      </c>
      <c r="C27" s="7" t="s">
        <v>49</v>
      </c>
      <c r="D27" s="6">
        <f aca="true" t="shared" si="4" ref="D27:D36">J10</f>
        <v>0.4259259259259259</v>
      </c>
      <c r="E27" s="17">
        <v>0.46432870370370366</v>
      </c>
      <c r="F27" s="6">
        <f>IF(D27="","",E27-D27)</f>
        <v>0.038402777777777786</v>
      </c>
      <c r="G27" s="9">
        <v>0.4700810185185185</v>
      </c>
      <c r="H27" s="9"/>
      <c r="I27" s="13"/>
      <c r="J27" s="6">
        <f>IF(E27="","",IF(I27="",IF(H27="",G27+$H$2,H27+$H$2),""))</f>
        <v>0.49091435185185184</v>
      </c>
      <c r="K27" s="6">
        <f>IF(E27=""," ",IF(I27="",IF(H27="",G27-E27,H27-E27),""))</f>
        <v>0.005752314814814863</v>
      </c>
      <c r="L27" s="10">
        <f>IF(E27=""," ",20/(F27*24))</f>
        <v>21.699819168173594</v>
      </c>
    </row>
    <row r="28" spans="1:12" ht="12.75">
      <c r="A28" s="7" t="s">
        <v>41</v>
      </c>
      <c r="B28" s="7" t="s">
        <v>50</v>
      </c>
      <c r="C28" s="7" t="s">
        <v>51</v>
      </c>
      <c r="D28" s="6">
        <f t="shared" si="4"/>
        <v>0.4245717592592593</v>
      </c>
      <c r="E28" s="17">
        <v>0.4786111111111111</v>
      </c>
      <c r="F28" s="6">
        <f aca="true" t="shared" si="5" ref="F28:F36">IF(D28="","",E28-D28)</f>
        <v>0.054039351851851825</v>
      </c>
      <c r="G28" s="9">
        <v>0.48008101851851853</v>
      </c>
      <c r="H28" s="9"/>
      <c r="I28" s="7"/>
      <c r="J28" s="6">
        <f aca="true" t="shared" si="6" ref="J28:J36">IF(E28="","",IF(I28="",IF(H28="",G28+$H$2,H28+$H$2),""))</f>
        <v>0.5009143518518518</v>
      </c>
      <c r="K28" s="6">
        <f aca="true" t="shared" si="7" ref="K28:K36">IF(E28=""," ",IF(I28="",IF(H28="",G28-E28,H28-E28),""))</f>
        <v>0.0014699074074074336</v>
      </c>
      <c r="L28" s="10">
        <f aca="true" t="shared" si="8" ref="L28:L36">IF(E28=""," ",20/(F28*24))</f>
        <v>15.420860998072401</v>
      </c>
    </row>
    <row r="29" spans="1:12" ht="12.75">
      <c r="A29" s="7" t="s">
        <v>42</v>
      </c>
      <c r="B29" s="7" t="s">
        <v>52</v>
      </c>
      <c r="C29" s="7" t="s">
        <v>53</v>
      </c>
      <c r="D29" s="6">
        <f t="shared" si="4"/>
        <v>0.4247222222222222</v>
      </c>
      <c r="E29" s="17">
        <v>0.4786226851851852</v>
      </c>
      <c r="F29" s="6">
        <f t="shared" si="5"/>
        <v>0.05390046296296297</v>
      </c>
      <c r="G29" s="9">
        <v>0.48281250000000003</v>
      </c>
      <c r="H29" s="9"/>
      <c r="I29" s="7"/>
      <c r="J29" s="6">
        <f t="shared" si="6"/>
        <v>0.5036458333333333</v>
      </c>
      <c r="K29" s="6">
        <f t="shared" si="7"/>
        <v>0.004189814814814841</v>
      </c>
      <c r="L29" s="10">
        <f t="shared" si="8"/>
        <v>15.46059695082671</v>
      </c>
    </row>
    <row r="30" spans="1:12" ht="12.75">
      <c r="A30" s="7" t="s">
        <v>43</v>
      </c>
      <c r="B30" s="7" t="s">
        <v>54</v>
      </c>
      <c r="C30" s="7" t="s">
        <v>55</v>
      </c>
      <c r="D30" s="6">
        <v>0.4324305555555556</v>
      </c>
      <c r="E30" s="17">
        <v>0.4882754629629629</v>
      </c>
      <c r="F30" s="6">
        <f t="shared" si="5"/>
        <v>0.05584490740740733</v>
      </c>
      <c r="G30" s="9">
        <v>0.49646990740740743</v>
      </c>
      <c r="H30" s="9"/>
      <c r="I30" s="7"/>
      <c r="J30" s="6">
        <f t="shared" si="6"/>
        <v>0.5173032407407407</v>
      </c>
      <c r="K30" s="6">
        <f t="shared" si="7"/>
        <v>0.008194444444444504</v>
      </c>
      <c r="L30" s="10">
        <f t="shared" si="8"/>
        <v>14.922279792746135</v>
      </c>
    </row>
    <row r="31" spans="1:12" ht="12.75">
      <c r="A31" s="7" t="s">
        <v>44</v>
      </c>
      <c r="B31" s="7" t="s">
        <v>56</v>
      </c>
      <c r="C31" s="7" t="s">
        <v>57</v>
      </c>
      <c r="D31" s="6">
        <f t="shared" si="4"/>
        <v>0.4222337962962963</v>
      </c>
      <c r="E31" s="17">
        <v>0.46344907407407404</v>
      </c>
      <c r="F31" s="6">
        <f t="shared" si="5"/>
        <v>0.041215277777777726</v>
      </c>
      <c r="G31" s="9">
        <v>0.4664236111111111</v>
      </c>
      <c r="H31" s="9"/>
      <c r="I31" s="7"/>
      <c r="J31" s="6">
        <f t="shared" si="6"/>
        <v>0.4872569444444444</v>
      </c>
      <c r="K31" s="6">
        <f t="shared" si="7"/>
        <v>0.0029745370370370394</v>
      </c>
      <c r="L31" s="10">
        <f t="shared" si="8"/>
        <v>20.219039595619233</v>
      </c>
    </row>
    <row r="32" spans="1:12" ht="12.75">
      <c r="A32" s="7" t="s">
        <v>45</v>
      </c>
      <c r="B32" s="7" t="s">
        <v>58</v>
      </c>
      <c r="C32" s="7" t="s">
        <v>59</v>
      </c>
      <c r="D32" s="6">
        <f t="shared" si="4"/>
        <v>0.41657407407407404</v>
      </c>
      <c r="E32" s="17">
        <v>0.46097222222222217</v>
      </c>
      <c r="F32" s="6">
        <f t="shared" si="5"/>
        <v>0.04439814814814813</v>
      </c>
      <c r="G32" s="9">
        <v>0.461712962962963</v>
      </c>
      <c r="H32" s="9"/>
      <c r="I32" s="7"/>
      <c r="J32" s="6">
        <f t="shared" si="6"/>
        <v>0.4825462962962963</v>
      </c>
      <c r="K32" s="6">
        <f t="shared" si="7"/>
        <v>0.0007407407407408195</v>
      </c>
      <c r="L32" s="10">
        <f t="shared" si="8"/>
        <v>18.769551616266952</v>
      </c>
    </row>
    <row r="33" spans="1:12" ht="12.75">
      <c r="A33" s="7" t="s">
        <v>46</v>
      </c>
      <c r="B33" s="7" t="s">
        <v>60</v>
      </c>
      <c r="C33" s="7" t="s">
        <v>61</v>
      </c>
      <c r="D33" s="6">
        <f t="shared" si="4"/>
        <v>0.42222222222222217</v>
      </c>
      <c r="E33" s="17">
        <v>0.46266203703703707</v>
      </c>
      <c r="F33" s="6">
        <f t="shared" si="5"/>
        <v>0.0404398148148149</v>
      </c>
      <c r="G33" s="9">
        <v>0.4681712962962963</v>
      </c>
      <c r="H33" s="9"/>
      <c r="I33" s="7"/>
      <c r="J33" s="6">
        <f t="shared" si="6"/>
        <v>0.4890046296296296</v>
      </c>
      <c r="K33" s="6">
        <f t="shared" si="7"/>
        <v>0.005509259259259214</v>
      </c>
      <c r="L33" s="10">
        <f t="shared" si="8"/>
        <v>20.60675443617626</v>
      </c>
    </row>
    <row r="34" spans="1:12" ht="12.75">
      <c r="A34" s="7" t="s">
        <v>82</v>
      </c>
      <c r="B34" s="7" t="s">
        <v>62</v>
      </c>
      <c r="C34" s="7" t="s">
        <v>63</v>
      </c>
      <c r="D34" s="6">
        <f t="shared" si="4"/>
        <v>0.42188657407407404</v>
      </c>
      <c r="E34" s="17">
        <v>0.4630902777777777</v>
      </c>
      <c r="F34" s="6">
        <f t="shared" si="5"/>
        <v>0.04120370370370369</v>
      </c>
      <c r="G34" s="9">
        <v>0.4654050925925926</v>
      </c>
      <c r="H34" s="9"/>
      <c r="I34" s="7"/>
      <c r="J34" s="6">
        <f t="shared" si="6"/>
        <v>0.4862384259259259</v>
      </c>
      <c r="K34" s="6">
        <f t="shared" si="7"/>
        <v>0.0023148148148148806</v>
      </c>
      <c r="L34" s="10">
        <f t="shared" si="8"/>
        <v>20.224719101123604</v>
      </c>
    </row>
    <row r="35" spans="1:12" ht="12.75">
      <c r="A35" s="7"/>
      <c r="B35" s="7"/>
      <c r="C35" s="7"/>
      <c r="D35" s="6">
        <f t="shared" si="4"/>
      </c>
      <c r="E35" s="17"/>
      <c r="F35" s="6">
        <f t="shared" si="5"/>
      </c>
      <c r="G35" s="9"/>
      <c r="H35" s="9"/>
      <c r="I35" s="7"/>
      <c r="J35" s="6">
        <f t="shared" si="6"/>
      </c>
      <c r="K35" s="6" t="str">
        <f t="shared" si="7"/>
        <v> </v>
      </c>
      <c r="L35" s="10" t="str">
        <f t="shared" si="8"/>
        <v> </v>
      </c>
    </row>
    <row r="36" spans="1:12" ht="12.75">
      <c r="A36" s="7"/>
      <c r="B36" s="7"/>
      <c r="C36" s="7"/>
      <c r="D36" s="6">
        <f t="shared" si="4"/>
      </c>
      <c r="E36" s="17"/>
      <c r="F36" s="6">
        <f t="shared" si="5"/>
      </c>
      <c r="G36" s="9"/>
      <c r="H36" s="9"/>
      <c r="I36" s="7"/>
      <c r="J36" s="6">
        <f t="shared" si="6"/>
      </c>
      <c r="K36" s="6" t="str">
        <f t="shared" si="7"/>
        <v> </v>
      </c>
      <c r="L36" s="10" t="str">
        <f t="shared" si="8"/>
        <v> </v>
      </c>
    </row>
    <row r="37" spans="10:12" ht="12.75">
      <c r="J37" s="23"/>
      <c r="K37" s="25"/>
      <c r="L37" s="25"/>
    </row>
    <row r="38" spans="1:12" ht="12.75" customHeight="1">
      <c r="A38" s="26" t="s">
        <v>64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8"/>
    </row>
    <row r="39" spans="1:12" ht="12.75" customHeight="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/>
    </row>
    <row r="40" spans="1:12" ht="12.7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4"/>
    </row>
    <row r="41" ht="1.5" customHeight="1"/>
    <row r="42" spans="1:12" ht="22.5">
      <c r="A42" s="5" t="s">
        <v>3</v>
      </c>
      <c r="B42" s="5" t="s">
        <v>4</v>
      </c>
      <c r="C42" s="5" t="s">
        <v>5</v>
      </c>
      <c r="D42" s="5" t="s">
        <v>32</v>
      </c>
      <c r="E42" s="5" t="s">
        <v>33</v>
      </c>
      <c r="F42" s="5" t="s">
        <v>34</v>
      </c>
      <c r="G42" s="5" t="s">
        <v>9</v>
      </c>
      <c r="H42" s="5" t="s">
        <v>10</v>
      </c>
      <c r="I42" s="5" t="s">
        <v>20</v>
      </c>
      <c r="J42" s="5" t="s">
        <v>66</v>
      </c>
      <c r="K42" s="5" t="s">
        <v>35</v>
      </c>
      <c r="L42" s="5" t="s">
        <v>36</v>
      </c>
    </row>
    <row r="43" spans="1:12" ht="12.75">
      <c r="A43" s="7" t="s">
        <v>40</v>
      </c>
      <c r="B43" s="7" t="s">
        <v>48</v>
      </c>
      <c r="C43" s="7" t="s">
        <v>49</v>
      </c>
      <c r="D43" s="6">
        <f>J27</f>
        <v>0.49091435185185184</v>
      </c>
      <c r="E43" s="17">
        <v>0.5284027777777778</v>
      </c>
      <c r="F43" s="6">
        <f>IF(D43="","",E43-D43)</f>
        <v>0.03748842592592594</v>
      </c>
      <c r="G43" s="9">
        <v>0.5378472222222223</v>
      </c>
      <c r="H43" s="9"/>
      <c r="I43" s="13"/>
      <c r="J43" s="6">
        <f>IF(E43="","",IF(I43="",IF(H43="",G43+$H$2,H43+$H$2),""))</f>
        <v>0.5586805555555556</v>
      </c>
      <c r="K43" s="6">
        <f>IF(E43=""," ",IF(I43="",IF(H43="",G43-E43,H43-E43),""))</f>
        <v>0.009444444444444478</v>
      </c>
      <c r="L43" s="10">
        <f>IF(E43=""," ",20/(F43*24))</f>
        <v>22.229083050324167</v>
      </c>
    </row>
    <row r="44" spans="1:12" ht="12.75">
      <c r="A44" s="7" t="s">
        <v>41</v>
      </c>
      <c r="B44" s="7" t="s">
        <v>50</v>
      </c>
      <c r="C44" s="7" t="s">
        <v>51</v>
      </c>
      <c r="D44" s="6">
        <f aca="true" t="shared" si="9" ref="D44:D52">J28</f>
        <v>0.5009143518518518</v>
      </c>
      <c r="E44" s="17">
        <v>0.5514351851851852</v>
      </c>
      <c r="F44" s="6">
        <f aca="true" t="shared" si="10" ref="F44:F52">IF(D44="","",E44-D44)</f>
        <v>0.05052083333333335</v>
      </c>
      <c r="G44" s="9">
        <v>0.5569444444444445</v>
      </c>
      <c r="H44" s="9"/>
      <c r="I44" s="7"/>
      <c r="J44" s="6">
        <f aca="true" t="shared" si="11" ref="J44:J52">IF(E44="","",IF(I44="",IF(H44="",G44+$H$2,H44+$H$2),""))</f>
        <v>0.5777777777777778</v>
      </c>
      <c r="K44" s="6">
        <f aca="true" t="shared" si="12" ref="K44:K52">IF(E44=""," ",IF(I44="",IF(H44="",G44-E44,H44-E44),""))</f>
        <v>0.005509259259259269</v>
      </c>
      <c r="L44" s="10">
        <f aca="true" t="shared" si="13" ref="L44:L52">IF(E44=""," ",20/(F44*24))</f>
        <v>16.494845360824737</v>
      </c>
    </row>
    <row r="45" spans="1:12" ht="12.75">
      <c r="A45" s="7" t="s">
        <v>42</v>
      </c>
      <c r="B45" s="7" t="s">
        <v>52</v>
      </c>
      <c r="C45" s="7" t="s">
        <v>53</v>
      </c>
      <c r="D45" s="6">
        <f t="shared" si="9"/>
        <v>0.5036458333333333</v>
      </c>
      <c r="E45" s="17">
        <v>0.551412037037037</v>
      </c>
      <c r="F45" s="6">
        <f t="shared" si="10"/>
        <v>0.04776620370370366</v>
      </c>
      <c r="G45" s="9">
        <v>0.5572916666666666</v>
      </c>
      <c r="H45" s="9"/>
      <c r="I45" s="7"/>
      <c r="J45" s="6">
        <f t="shared" si="11"/>
        <v>0.578125</v>
      </c>
      <c r="K45" s="6">
        <f t="shared" si="12"/>
        <v>0.0058796296296296235</v>
      </c>
      <c r="L45" s="10">
        <f t="shared" si="13"/>
        <v>17.446086745820224</v>
      </c>
    </row>
    <row r="46" spans="1:12" ht="12.75">
      <c r="A46" s="7" t="s">
        <v>43</v>
      </c>
      <c r="B46" s="7" t="s">
        <v>54</v>
      </c>
      <c r="C46" s="7" t="s">
        <v>55</v>
      </c>
      <c r="D46" s="6">
        <f t="shared" si="9"/>
        <v>0.5173032407407407</v>
      </c>
      <c r="E46" s="17">
        <v>0.5747916666666667</v>
      </c>
      <c r="F46" s="6">
        <f t="shared" si="10"/>
        <v>0.05748842592592596</v>
      </c>
      <c r="G46" s="9">
        <v>0.5881712962962963</v>
      </c>
      <c r="H46" s="9"/>
      <c r="I46" s="7"/>
      <c r="J46" s="6">
        <f t="shared" si="11"/>
        <v>0.6090046296296296</v>
      </c>
      <c r="K46" s="6">
        <f t="shared" si="12"/>
        <v>0.013379629629629575</v>
      </c>
      <c r="L46" s="10">
        <f t="shared" si="13"/>
        <v>14.495671431447546</v>
      </c>
    </row>
    <row r="47" spans="1:12" ht="12.75">
      <c r="A47" s="7" t="s">
        <v>44</v>
      </c>
      <c r="B47" s="7" t="s">
        <v>56</v>
      </c>
      <c r="C47" s="7" t="s">
        <v>57</v>
      </c>
      <c r="D47" s="6">
        <f t="shared" si="9"/>
        <v>0.4872569444444444</v>
      </c>
      <c r="E47" s="17">
        <v>0.5337731481481481</v>
      </c>
      <c r="F47" s="6">
        <f t="shared" si="10"/>
        <v>0.04651620370370374</v>
      </c>
      <c r="G47" s="9">
        <v>0.5394328703703704</v>
      </c>
      <c r="H47" s="9"/>
      <c r="I47" s="7"/>
      <c r="J47" s="6">
        <f t="shared" si="11"/>
        <v>0.5602662037037037</v>
      </c>
      <c r="K47" s="6">
        <f t="shared" si="12"/>
        <v>0.005659722222222219</v>
      </c>
      <c r="L47" s="10">
        <f t="shared" si="13"/>
        <v>17.91490420502611</v>
      </c>
    </row>
    <row r="48" spans="1:12" ht="12.75">
      <c r="A48" s="7" t="s">
        <v>45</v>
      </c>
      <c r="B48" s="7" t="s">
        <v>58</v>
      </c>
      <c r="C48" s="7" t="s">
        <v>59</v>
      </c>
      <c r="D48" s="6">
        <f t="shared" si="9"/>
        <v>0.4825462962962963</v>
      </c>
      <c r="E48" s="17">
        <v>0.5266782407407408</v>
      </c>
      <c r="F48" s="6">
        <f t="shared" si="10"/>
        <v>0.04413194444444446</v>
      </c>
      <c r="G48" s="9">
        <v>0.528587962962963</v>
      </c>
      <c r="H48" s="9"/>
      <c r="I48" s="7"/>
      <c r="J48" s="6">
        <f t="shared" si="11"/>
        <v>0.5494212962962963</v>
      </c>
      <c r="K48" s="6">
        <f t="shared" si="12"/>
        <v>0.0019097222222221877</v>
      </c>
      <c r="L48" s="10">
        <f t="shared" si="13"/>
        <v>18.882769472856012</v>
      </c>
    </row>
    <row r="49" spans="1:12" ht="12.75">
      <c r="A49" s="7" t="s">
        <v>46</v>
      </c>
      <c r="B49" s="7" t="s">
        <v>60</v>
      </c>
      <c r="C49" s="7" t="s">
        <v>61</v>
      </c>
      <c r="D49" s="6">
        <f t="shared" si="9"/>
        <v>0.4890046296296296</v>
      </c>
      <c r="E49" s="17">
        <v>0.528287037037037</v>
      </c>
      <c r="F49" s="6">
        <f t="shared" si="10"/>
        <v>0.03928240740740746</v>
      </c>
      <c r="G49" s="9">
        <v>0.5418402777777778</v>
      </c>
      <c r="H49" s="9"/>
      <c r="I49" s="7"/>
      <c r="J49" s="6">
        <f t="shared" si="11"/>
        <v>0.5626736111111111</v>
      </c>
      <c r="K49" s="6">
        <f t="shared" si="12"/>
        <v>0.013553240740740713</v>
      </c>
      <c r="L49" s="10">
        <f t="shared" si="13"/>
        <v>21.213906894519713</v>
      </c>
    </row>
    <row r="50" spans="1:12" ht="12.75">
      <c r="A50" s="7" t="s">
        <v>82</v>
      </c>
      <c r="B50" s="7" t="s">
        <v>62</v>
      </c>
      <c r="C50" s="7" t="s">
        <v>63</v>
      </c>
      <c r="D50" s="6">
        <f t="shared" si="9"/>
        <v>0.4862384259259259</v>
      </c>
      <c r="E50" s="17">
        <v>0.528587962962963</v>
      </c>
      <c r="F50" s="6">
        <f t="shared" si="10"/>
        <v>0.04234953703703703</v>
      </c>
      <c r="G50" s="9">
        <v>0.5358449074074074</v>
      </c>
      <c r="H50" s="9"/>
      <c r="I50" s="7"/>
      <c r="J50" s="6">
        <f t="shared" si="11"/>
        <v>0.5566782407407408</v>
      </c>
      <c r="K50" s="6">
        <f t="shared" si="12"/>
        <v>0.007256944444444469</v>
      </c>
      <c r="L50" s="10">
        <f t="shared" si="13"/>
        <v>19.677507515714677</v>
      </c>
    </row>
    <row r="51" spans="1:12" ht="12.75">
      <c r="A51" s="7"/>
      <c r="B51" s="7"/>
      <c r="C51" s="7"/>
      <c r="D51" s="6">
        <f t="shared" si="9"/>
      </c>
      <c r="E51" s="17"/>
      <c r="F51" s="6">
        <f t="shared" si="10"/>
      </c>
      <c r="G51" s="9"/>
      <c r="H51" s="9"/>
      <c r="I51" s="7"/>
      <c r="J51" s="6">
        <f t="shared" si="11"/>
      </c>
      <c r="K51" s="6" t="str">
        <f t="shared" si="12"/>
        <v> </v>
      </c>
      <c r="L51" s="10" t="str">
        <f t="shared" si="13"/>
        <v> </v>
      </c>
    </row>
    <row r="52" spans="1:12" ht="12.75">
      <c r="A52" s="7"/>
      <c r="B52" s="7"/>
      <c r="C52" s="7"/>
      <c r="D52" s="6">
        <f t="shared" si="9"/>
      </c>
      <c r="E52" s="17"/>
      <c r="F52" s="6">
        <f t="shared" si="10"/>
      </c>
      <c r="G52" s="9"/>
      <c r="H52" s="9"/>
      <c r="I52" s="7"/>
      <c r="J52" s="6">
        <f t="shared" si="11"/>
      </c>
      <c r="K52" s="6" t="str">
        <f t="shared" si="12"/>
        <v> </v>
      </c>
      <c r="L52" s="10" t="str">
        <f t="shared" si="13"/>
        <v> </v>
      </c>
    </row>
    <row r="53" spans="10:12" ht="12.75">
      <c r="J53" s="23"/>
      <c r="K53" s="25"/>
      <c r="L53" s="25"/>
    </row>
    <row r="54" spans="1:12" ht="12.75" customHeight="1">
      <c r="A54" s="26" t="s">
        <v>65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8"/>
    </row>
    <row r="55" spans="1:12" ht="12.75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/>
    </row>
    <row r="56" spans="1:12" ht="12.75" customHeight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/>
    </row>
    <row r="57" ht="1.5" customHeight="1"/>
    <row r="58" spans="1:12" ht="22.5">
      <c r="A58" s="5" t="s">
        <v>2</v>
      </c>
      <c r="B58" s="5" t="s">
        <v>3</v>
      </c>
      <c r="C58" s="5" t="s">
        <v>4</v>
      </c>
      <c r="D58" s="5" t="s">
        <v>5</v>
      </c>
      <c r="E58" s="5" t="s">
        <v>66</v>
      </c>
      <c r="F58" s="5" t="s">
        <v>68</v>
      </c>
      <c r="G58" s="5" t="s">
        <v>69</v>
      </c>
      <c r="H58" s="5" t="s">
        <v>14</v>
      </c>
      <c r="I58" s="5" t="s">
        <v>20</v>
      </c>
      <c r="J58" s="5" t="s">
        <v>70</v>
      </c>
      <c r="K58" s="5" t="s">
        <v>71</v>
      </c>
      <c r="L58" s="5" t="s">
        <v>19</v>
      </c>
    </row>
    <row r="59" spans="1:12" ht="12.75">
      <c r="A59" s="6">
        <f>IF(AND(I59="",I43="",I27="",I10=""),IF(ISERROR(F10+K10+F27+K27+F43+K43+G59+J59),"",F10+K10+F27+K27+F43+K43+G59),"")</f>
        <v>0.19035879629737418</v>
      </c>
      <c r="B59" s="7" t="s">
        <v>40</v>
      </c>
      <c r="C59" s="7" t="s">
        <v>48</v>
      </c>
      <c r="D59" s="7" t="s">
        <v>49</v>
      </c>
      <c r="E59" s="21">
        <f>J43</f>
        <v>0.5586805555555556</v>
      </c>
      <c r="F59" s="22">
        <v>0.6070254629629629</v>
      </c>
      <c r="G59" s="6">
        <f>IF(E59="","",F59-E59)</f>
        <v>0.04834490740740727</v>
      </c>
      <c r="H59" s="9">
        <v>0.6123842592592593</v>
      </c>
      <c r="I59" s="7"/>
      <c r="J59" s="6">
        <f>IF(F59=""," ",IF(I59=0,H59-F59," "))</f>
        <v>0.005358796296296431</v>
      </c>
      <c r="K59" s="10">
        <f>IF(F59=""," ",20/(G59*24))</f>
        <v>17.23725161599239</v>
      </c>
      <c r="L59" s="10">
        <f>IF(OR(L10=" ",L27=" ",L43=" ",K59=" ")," ",AVERAGE(L10,L27,L43,K59))</f>
        <v>15.291540681602427</v>
      </c>
    </row>
    <row r="60" spans="1:12" ht="12.75">
      <c r="A60" s="6">
        <f aca="true" t="shared" si="14" ref="A60:A68">IF(AND(I60="",I44="",I28="",I11=""),IF(ISERROR(F11+K11+F28+K28+F44+K44+G60+J60),"",F11+K11+F28+K28+F44+K44+G60),"")</f>
        <v>0.21760416666666665</v>
      </c>
      <c r="B60" s="7" t="s">
        <v>41</v>
      </c>
      <c r="C60" s="7" t="s">
        <v>50</v>
      </c>
      <c r="D60" s="7" t="s">
        <v>51</v>
      </c>
      <c r="E60" s="21">
        <f aca="true" t="shared" si="15" ref="E60:E68">J44</f>
        <v>0.5777777777777778</v>
      </c>
      <c r="F60" s="22">
        <v>0.6342708333333333</v>
      </c>
      <c r="G60" s="6">
        <f>IF(E60="","",F60-E60)</f>
        <v>0.056493055555555505</v>
      </c>
      <c r="H60" s="9">
        <v>0.6414699074074074</v>
      </c>
      <c r="I60" s="7"/>
      <c r="J60" s="6">
        <f aca="true" t="shared" si="16" ref="J60:J68">IF(F60=""," ",IF(I60=0,H60-F60," "))</f>
        <v>0.007199074074074052</v>
      </c>
      <c r="K60" s="10">
        <f aca="true" t="shared" si="17" ref="K60:K68">IF(F60=""," ",20/(G60*24))</f>
        <v>14.75107559926246</v>
      </c>
      <c r="L60" s="10">
        <f aca="true" t="shared" si="18" ref="L60:L68">IF(OR(L11=" ",L28=" ",L44=" ",K60=" ")," ",AVERAGE(L11,L28,L44,K60))</f>
        <v>16.30826330800303</v>
      </c>
    </row>
    <row r="61" spans="1:12" ht="12.75">
      <c r="A61" s="6">
        <f t="shared" si="14"/>
        <v>0.2176157407407407</v>
      </c>
      <c r="B61" s="7" t="s">
        <v>42</v>
      </c>
      <c r="C61" s="7" t="s">
        <v>52</v>
      </c>
      <c r="D61" s="7" t="s">
        <v>53</v>
      </c>
      <c r="E61" s="21">
        <f t="shared" si="15"/>
        <v>0.578125</v>
      </c>
      <c r="F61" s="22">
        <v>0.6342824074074074</v>
      </c>
      <c r="G61" s="6">
        <f aca="true" t="shared" si="19" ref="G61:G68">IF(E61="","",F61-E61)</f>
        <v>0.05615740740740738</v>
      </c>
      <c r="H61" s="9">
        <v>0.6399537037037036</v>
      </c>
      <c r="I61" s="7"/>
      <c r="J61" s="6">
        <f t="shared" si="16"/>
        <v>0.005671296296296258</v>
      </c>
      <c r="K61" s="10">
        <f t="shared" si="17"/>
        <v>14.839241549876347</v>
      </c>
      <c r="L61" s="10">
        <f t="shared" si="18"/>
        <v>16.57565656936278</v>
      </c>
    </row>
    <row r="62" spans="1:12" ht="12.75">
      <c r="A62" s="6">
        <f t="shared" si="14"/>
      </c>
      <c r="B62" s="7" t="s">
        <v>43</v>
      </c>
      <c r="C62" s="7" t="s">
        <v>54</v>
      </c>
      <c r="D62" s="7" t="s">
        <v>55</v>
      </c>
      <c r="E62" s="21">
        <f t="shared" si="15"/>
        <v>0.6090046296296296</v>
      </c>
      <c r="F62" s="22" t="s">
        <v>91</v>
      </c>
      <c r="G62" s="6" t="e">
        <f t="shared" si="19"/>
        <v>#VALUE!</v>
      </c>
      <c r="H62" s="9" t="s">
        <v>91</v>
      </c>
      <c r="I62" s="7"/>
      <c r="J62" s="6" t="e">
        <f t="shared" si="16"/>
        <v>#VALUE!</v>
      </c>
      <c r="K62" s="10" t="e">
        <f t="shared" si="17"/>
        <v>#VALUE!</v>
      </c>
      <c r="L62" s="10" t="e">
        <f t="shared" si="18"/>
        <v>#VALUE!</v>
      </c>
    </row>
    <row r="63" spans="1:14" ht="12.75">
      <c r="A63" s="6">
        <f t="shared" si="14"/>
        <v>0.19736111111111104</v>
      </c>
      <c r="B63" s="7" t="s">
        <v>44</v>
      </c>
      <c r="C63" s="7" t="s">
        <v>56</v>
      </c>
      <c r="D63" s="7" t="s">
        <v>57</v>
      </c>
      <c r="E63" s="21">
        <f t="shared" si="15"/>
        <v>0.5602662037037037</v>
      </c>
      <c r="F63" s="22">
        <v>0.6140277777777777</v>
      </c>
      <c r="G63" s="6">
        <f t="shared" si="19"/>
        <v>0.053761574074074</v>
      </c>
      <c r="H63" s="9">
        <v>0.6237384259259259</v>
      </c>
      <c r="I63" s="7"/>
      <c r="J63" s="6">
        <f t="shared" si="16"/>
        <v>0.009710648148148149</v>
      </c>
      <c r="K63" s="10">
        <f t="shared" si="17"/>
        <v>15.50053821313242</v>
      </c>
      <c r="L63" s="10">
        <f t="shared" si="18"/>
        <v>18.04660040553153</v>
      </c>
      <c r="N63" s="14"/>
    </row>
    <row r="64" spans="1:12" ht="12.75">
      <c r="A64" s="6">
        <f t="shared" si="14"/>
        <v>0.17799768518518516</v>
      </c>
      <c r="B64" s="7" t="s">
        <v>45</v>
      </c>
      <c r="C64" s="7" t="s">
        <v>58</v>
      </c>
      <c r="D64" s="7" t="s">
        <v>59</v>
      </c>
      <c r="E64" s="21">
        <f t="shared" si="15"/>
        <v>0.5494212962962963</v>
      </c>
      <c r="F64" s="22">
        <v>0.5946643518518518</v>
      </c>
      <c r="G64" s="6">
        <f t="shared" si="19"/>
        <v>0.04524305555555552</v>
      </c>
      <c r="H64" s="9">
        <v>0.5983333333333333</v>
      </c>
      <c r="I64" s="7"/>
      <c r="J64" s="6">
        <f t="shared" si="16"/>
        <v>0.003668981481481426</v>
      </c>
      <c r="K64" s="10">
        <f t="shared" si="17"/>
        <v>18.419033000767474</v>
      </c>
      <c r="L64" s="10">
        <f t="shared" si="18"/>
        <v>19.141664312395747</v>
      </c>
    </row>
    <row r="65" spans="1:12" ht="12.75">
      <c r="A65" s="6">
        <f t="shared" si="14"/>
        <v>0.19611111111111107</v>
      </c>
      <c r="B65" s="7" t="s">
        <v>46</v>
      </c>
      <c r="C65" s="7" t="s">
        <v>60</v>
      </c>
      <c r="D65" s="7" t="s">
        <v>61</v>
      </c>
      <c r="E65" s="21">
        <f t="shared" si="15"/>
        <v>0.5626736111111111</v>
      </c>
      <c r="F65" s="22">
        <v>0.6127777777777778</v>
      </c>
      <c r="G65" s="6">
        <f t="shared" si="19"/>
        <v>0.050104166666666616</v>
      </c>
      <c r="H65" s="9">
        <v>0.6326388888888889</v>
      </c>
      <c r="I65" s="7"/>
      <c r="J65" s="6">
        <f t="shared" si="16"/>
        <v>0.019861111111111107</v>
      </c>
      <c r="K65" s="10">
        <f t="shared" si="17"/>
        <v>16.632016632016647</v>
      </c>
      <c r="L65" s="10">
        <f t="shared" si="18"/>
        <v>19.735537162846622</v>
      </c>
    </row>
    <row r="66" spans="1:12" ht="12.75">
      <c r="A66" s="6">
        <f t="shared" si="14"/>
        <v>0.19842592592592595</v>
      </c>
      <c r="B66" s="7" t="s">
        <v>82</v>
      </c>
      <c r="C66" s="7" t="s">
        <v>62</v>
      </c>
      <c r="D66" s="7" t="s">
        <v>63</v>
      </c>
      <c r="E66" s="21">
        <f t="shared" si="15"/>
        <v>0.5566782407407408</v>
      </c>
      <c r="F66" s="22">
        <v>0.6150925925925926</v>
      </c>
      <c r="G66" s="6">
        <f t="shared" si="19"/>
        <v>0.05841435185185184</v>
      </c>
      <c r="H66" s="9">
        <v>0.6206018518518518</v>
      </c>
      <c r="I66" s="7"/>
      <c r="J66" s="6">
        <f t="shared" si="16"/>
        <v>0.005509259259259158</v>
      </c>
      <c r="K66" s="10">
        <f t="shared" si="17"/>
        <v>14.265900534971273</v>
      </c>
      <c r="L66" s="10">
        <f t="shared" si="18"/>
        <v>18.182403017650763</v>
      </c>
    </row>
    <row r="67" spans="1:12" ht="12.75">
      <c r="A67" s="6">
        <f t="shared" si="14"/>
      </c>
      <c r="B67" s="7"/>
      <c r="C67" s="7"/>
      <c r="D67" s="7"/>
      <c r="E67" s="21">
        <f t="shared" si="15"/>
      </c>
      <c r="F67" s="22"/>
      <c r="G67" s="6">
        <f t="shared" si="19"/>
      </c>
      <c r="H67" s="9"/>
      <c r="I67" s="7"/>
      <c r="J67" s="6" t="str">
        <f t="shared" si="16"/>
        <v> </v>
      </c>
      <c r="K67" s="10" t="str">
        <f t="shared" si="17"/>
        <v> </v>
      </c>
      <c r="L67" s="10" t="str">
        <f t="shared" si="18"/>
        <v> </v>
      </c>
    </row>
    <row r="68" spans="1:12" ht="12.75">
      <c r="A68" s="6">
        <f t="shared" si="14"/>
      </c>
      <c r="B68" s="7"/>
      <c r="C68" s="7"/>
      <c r="D68" s="7"/>
      <c r="E68" s="21">
        <f t="shared" si="15"/>
      </c>
      <c r="F68" s="22"/>
      <c r="G68" s="6">
        <f t="shared" si="19"/>
      </c>
      <c r="H68" s="9"/>
      <c r="I68" s="7"/>
      <c r="J68" s="6" t="str">
        <f t="shared" si="16"/>
        <v> </v>
      </c>
      <c r="K68" s="10" t="str">
        <f t="shared" si="17"/>
        <v> </v>
      </c>
      <c r="L68" s="10" t="str">
        <f t="shared" si="18"/>
        <v> </v>
      </c>
    </row>
    <row r="71" spans="3:6" ht="12.75">
      <c r="C71" s="35" t="s">
        <v>67</v>
      </c>
      <c r="D71" s="36"/>
      <c r="E71" s="36"/>
      <c r="F71" s="37"/>
    </row>
    <row r="72" spans="3:6" ht="12.75">
      <c r="C72" s="38"/>
      <c r="D72" s="39"/>
      <c r="E72" s="39"/>
      <c r="F72" s="40"/>
    </row>
    <row r="73" spans="3:6" ht="12.75">
      <c r="C73" s="41"/>
      <c r="D73" s="42"/>
      <c r="E73" s="42"/>
      <c r="F73" s="43"/>
    </row>
    <row r="74" ht="1.5" customHeight="1"/>
    <row r="75" spans="3:6" ht="12.75">
      <c r="C75" s="5" t="s">
        <v>21</v>
      </c>
      <c r="D75" s="5" t="s">
        <v>4</v>
      </c>
      <c r="E75" s="5" t="s">
        <v>5</v>
      </c>
      <c r="F75" s="5" t="s">
        <v>2</v>
      </c>
    </row>
    <row r="76" spans="2:9" ht="22.5">
      <c r="B76" s="52" t="s">
        <v>95</v>
      </c>
      <c r="C76" s="15" t="s">
        <v>22</v>
      </c>
      <c r="D76" s="16" t="str">
        <f aca="true" t="shared" si="20" ref="D76:D85">IF(F76="","",IF(VLOOKUP(F76,$A$58:$D$68,3,0)=0,"",VLOOKUP(F76,$A$58:$D$68,3,0)))</f>
        <v>ÁNGEL LORENZO PIÑERO</v>
      </c>
      <c r="E76" s="19" t="str">
        <f aca="true" t="shared" si="21" ref="E76:E85">IF(F76="","",IF(VLOOKUP(F76,$A$58:$D$68,4,0)=0,"",VLOOKUP(F76,$A$58:$D$68,4,0)))</f>
        <v>OCTAVIA</v>
      </c>
      <c r="F76" s="20">
        <f>MIN(A59:A68)</f>
        <v>0.17799768518518516</v>
      </c>
      <c r="G76" s="50" t="s">
        <v>92</v>
      </c>
      <c r="H76" s="51"/>
      <c r="I76" s="51"/>
    </row>
    <row r="77" spans="2:6" ht="22.5" customHeight="1">
      <c r="B77" s="52" t="s">
        <v>96</v>
      </c>
      <c r="C77" s="15" t="s">
        <v>23</v>
      </c>
      <c r="D77" s="16" t="str">
        <f t="shared" si="20"/>
        <v>JOSÉ VIDAL COLLADA GIL</v>
      </c>
      <c r="E77" s="19" t="str">
        <f t="shared" si="21"/>
        <v>JÍBARO</v>
      </c>
      <c r="F77" s="20">
        <f>IF(ISERROR(SMALL($A$59:$A$68,2)),"",SMALL($A$59:$A$68,2))</f>
        <v>0.19035879629737418</v>
      </c>
    </row>
    <row r="78" spans="2:6" ht="21" customHeight="1">
      <c r="B78" s="52" t="s">
        <v>96</v>
      </c>
      <c r="C78" s="15" t="s">
        <v>24</v>
      </c>
      <c r="D78" s="16" t="str">
        <f t="shared" si="20"/>
        <v>JOAQUÍN COLOMA GRACIA</v>
      </c>
      <c r="E78" s="19" t="str">
        <f t="shared" si="21"/>
        <v>HAMMAD</v>
      </c>
      <c r="F78" s="20">
        <f>IF(ISERROR(SMALL($A$59:$A$68,3)),"",SMALL($A$59:$A$68,3))</f>
        <v>0.19611111111111107</v>
      </c>
    </row>
    <row r="79" spans="2:6" ht="24" customHeight="1">
      <c r="B79" s="11"/>
      <c r="C79" s="15" t="s">
        <v>25</v>
      </c>
      <c r="D79" s="16" t="str">
        <f t="shared" si="20"/>
        <v>JONATAN SANTIAGO CAIRNS</v>
      </c>
      <c r="E79" s="19" t="str">
        <f t="shared" si="21"/>
        <v>NANAY</v>
      </c>
      <c r="F79" s="20">
        <f>IF(ISERROR(SMALL($A$59:$A$68,4)),"",SMALL($A$59:$A$68,4))</f>
        <v>0.19736111111111104</v>
      </c>
    </row>
    <row r="80" spans="2:6" ht="23.25" customHeight="1">
      <c r="B80" s="11"/>
      <c r="C80" s="15" t="s">
        <v>26</v>
      </c>
      <c r="D80" s="16" t="str">
        <f t="shared" si="20"/>
        <v>MANUEL SISAMÓN MONZÓN</v>
      </c>
      <c r="E80" s="19" t="str">
        <f t="shared" si="21"/>
        <v>LANCHO</v>
      </c>
      <c r="F80" s="20">
        <f>IF(ISERROR(SMALL($A$59:$A$68,5)),"",SMALL($A$59:$A$68,5))</f>
        <v>0.19842592592592595</v>
      </c>
    </row>
    <row r="81" spans="2:6" ht="23.25" customHeight="1">
      <c r="B81" s="11"/>
      <c r="C81" s="15" t="s">
        <v>27</v>
      </c>
      <c r="D81" s="16" t="str">
        <f t="shared" si="20"/>
        <v>FRANCISCO RUIZ GONZÁLEZ</v>
      </c>
      <c r="E81" s="19" t="str">
        <f t="shared" si="21"/>
        <v>NEATO</v>
      </c>
      <c r="F81" s="20">
        <f>IF(ISERROR(SMALL($A$59:$A$68,6)),"",SMALL($A$59:$A$68,6))</f>
        <v>0.21760416666666665</v>
      </c>
    </row>
    <row r="82" spans="2:6" ht="23.25" customHeight="1">
      <c r="B82" s="11"/>
      <c r="C82" s="15" t="s">
        <v>28</v>
      </c>
      <c r="D82" s="16" t="str">
        <f t="shared" si="20"/>
        <v>WILLIANS ARROBO VÉLEZ</v>
      </c>
      <c r="E82" s="19" t="str">
        <f t="shared" si="21"/>
        <v>MEANO</v>
      </c>
      <c r="F82" s="20">
        <f>IF(ISERROR(SMALL($A$59:$A$68,7)),"",SMALL($A$59:$A$68,7))</f>
        <v>0.2176157407407407</v>
      </c>
    </row>
    <row r="83" spans="2:6" ht="12.75">
      <c r="B83" s="11"/>
      <c r="C83" s="15" t="s">
        <v>29</v>
      </c>
      <c r="D83" s="16">
        <f t="shared" si="20"/>
      </c>
      <c r="E83" s="19">
        <f t="shared" si="21"/>
      </c>
      <c r="F83" s="20">
        <f>IF(ISERROR(SMALL($A$59:$A$68,8)),"",SMALL($A$59:$A$68,8))</f>
      </c>
    </row>
    <row r="84" spans="2:6" ht="12.75">
      <c r="B84" s="11"/>
      <c r="C84" s="15" t="s">
        <v>30</v>
      </c>
      <c r="D84" s="16">
        <f t="shared" si="20"/>
      </c>
      <c r="E84" s="19">
        <f t="shared" si="21"/>
      </c>
      <c r="F84" s="20">
        <f>IF(ISERROR(SMALL($A$59:$A$68,9)),"",SMALL($A$59:$A$68,9))</f>
      </c>
    </row>
    <row r="85" spans="2:6" ht="12.75">
      <c r="B85" s="11"/>
      <c r="C85" s="15" t="s">
        <v>31</v>
      </c>
      <c r="D85" s="16">
        <f t="shared" si="20"/>
      </c>
      <c r="E85" s="19">
        <f t="shared" si="21"/>
      </c>
      <c r="F85" s="20">
        <f>IF(ISERROR(SMALL($A$59:$A$68,10)),"",SMALL($A$59:$A$68,10))</f>
      </c>
    </row>
  </sheetData>
  <sheetProtection/>
  <mergeCells count="13">
    <mergeCell ref="G76:I76"/>
    <mergeCell ref="C1:D1"/>
    <mergeCell ref="F1:G1"/>
    <mergeCell ref="H1:I1"/>
    <mergeCell ref="C2:D2"/>
    <mergeCell ref="F2:G2"/>
    <mergeCell ref="H2:I2"/>
    <mergeCell ref="A22:L24"/>
    <mergeCell ref="A54:L56"/>
    <mergeCell ref="C71:F73"/>
    <mergeCell ref="C3:D3"/>
    <mergeCell ref="A5:L7"/>
    <mergeCell ref="A38:L4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r:id="rId1"/>
  <ignoredErrors>
    <ignoredError sqref="F7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4">
      <selection activeCell="B39" sqref="B39"/>
    </sheetView>
  </sheetViews>
  <sheetFormatPr defaultColWidth="11.421875" defaultRowHeight="12.75"/>
  <cols>
    <col min="1" max="1" width="10.57421875" style="0" bestFit="1" customWidth="1"/>
    <col min="2" max="3" width="27.00390625" style="0" bestFit="1" customWidth="1"/>
    <col min="4" max="4" width="14.57421875" style="0" customWidth="1"/>
    <col min="6" max="6" width="11.28125" style="0" bestFit="1" customWidth="1"/>
    <col min="7" max="7" width="9.8515625" style="0" customWidth="1"/>
    <col min="8" max="8" width="9.57421875" style="0" customWidth="1"/>
    <col min="9" max="9" width="8.7109375" style="0" bestFit="1" customWidth="1"/>
  </cols>
  <sheetData>
    <row r="1" spans="2:10" ht="12.75">
      <c r="B1" s="1"/>
      <c r="C1" s="47" t="s">
        <v>37</v>
      </c>
      <c r="D1" s="48"/>
      <c r="E1" s="24"/>
      <c r="F1" s="45" t="s">
        <v>0</v>
      </c>
      <c r="G1" s="45"/>
      <c r="H1" s="45" t="s">
        <v>1</v>
      </c>
      <c r="I1" s="45"/>
      <c r="J1" s="3"/>
    </row>
    <row r="2" spans="2:10" ht="12.75">
      <c r="B2" s="1"/>
      <c r="C2" s="49" t="s">
        <v>38</v>
      </c>
      <c r="D2" s="49"/>
      <c r="E2" s="18"/>
      <c r="F2" s="46">
        <v>0.3923611111111111</v>
      </c>
      <c r="G2" s="46"/>
      <c r="H2" s="46">
        <v>0.020833333333333332</v>
      </c>
      <c r="I2" s="46"/>
      <c r="J2" s="4"/>
    </row>
    <row r="3" spans="2:10" ht="12.75">
      <c r="B3" s="1"/>
      <c r="C3" s="44" t="s">
        <v>73</v>
      </c>
      <c r="D3" s="44"/>
      <c r="E3" s="18"/>
      <c r="F3" s="18"/>
      <c r="G3" s="2"/>
      <c r="H3" s="2"/>
      <c r="I3" s="2"/>
      <c r="J3" s="2"/>
    </row>
    <row r="4" spans="2:10" ht="1.5" customHeight="1">
      <c r="B4" s="1"/>
      <c r="C4" s="12"/>
      <c r="D4" s="12"/>
      <c r="E4" s="18"/>
      <c r="F4" s="18"/>
      <c r="G4" s="2"/>
      <c r="H4" s="2"/>
      <c r="I4" s="2"/>
      <c r="J4" s="2"/>
    </row>
    <row r="5" spans="1:12" ht="12.75" customHeight="1">
      <c r="A5" s="26" t="s">
        <v>87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12.7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ht="12.7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5:6" ht="1.5" customHeight="1">
      <c r="E8" s="1"/>
      <c r="F8" s="1"/>
    </row>
    <row r="9" spans="1:12" ht="22.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20</v>
      </c>
      <c r="J9" s="5" t="s">
        <v>11</v>
      </c>
      <c r="K9" s="5" t="s">
        <v>15</v>
      </c>
      <c r="L9" s="5" t="s">
        <v>17</v>
      </c>
    </row>
    <row r="10" spans="1:12" ht="12" customHeight="1">
      <c r="A10" s="7" t="s">
        <v>83</v>
      </c>
      <c r="B10" s="7" t="s">
        <v>74</v>
      </c>
      <c r="C10" s="7" t="s">
        <v>75</v>
      </c>
      <c r="D10" s="6">
        <v>0.3923611111111111</v>
      </c>
      <c r="E10" s="8">
        <v>0.4444444444444444</v>
      </c>
      <c r="F10" s="6">
        <f aca="true" t="shared" si="0" ref="F10:F15">IF(D10="","",E10-D10)</f>
        <v>0.052083333333333315</v>
      </c>
      <c r="G10" s="9">
        <v>0.44708333333333333</v>
      </c>
      <c r="H10" s="9"/>
      <c r="I10" s="13"/>
      <c r="J10" s="6">
        <f aca="true" t="shared" si="1" ref="J10:J15">IF(E10="","",IF(I10="",IF(H10="",G10+$H$2,H10+$H$2),""))</f>
        <v>0.46791666666666665</v>
      </c>
      <c r="K10" s="6">
        <f aca="true" t="shared" si="2" ref="K10:K15">IF(E10=""," ",IF(I10="",IF(H10="",G10-E10,H10-E10),""))</f>
        <v>0.002638888888888913</v>
      </c>
      <c r="L10" s="10">
        <f aca="true" t="shared" si="3" ref="L10:L15">IF(E10=""," ",20/(F10*24))</f>
        <v>16.000000000000007</v>
      </c>
    </row>
    <row r="11" spans="1:12" ht="12" customHeight="1">
      <c r="A11" s="7" t="s">
        <v>84</v>
      </c>
      <c r="B11" s="7" t="s">
        <v>76</v>
      </c>
      <c r="C11" s="7" t="s">
        <v>77</v>
      </c>
      <c r="D11" s="6">
        <v>0.3923611111111111</v>
      </c>
      <c r="E11" s="8">
        <v>0.4446759259259259</v>
      </c>
      <c r="F11" s="6">
        <f t="shared" si="0"/>
        <v>0.052314814814814814</v>
      </c>
      <c r="G11" s="9">
        <v>0.4454861111111111</v>
      </c>
      <c r="H11" s="9"/>
      <c r="I11" s="7"/>
      <c r="J11" s="6">
        <f t="shared" si="1"/>
        <v>0.4663194444444444</v>
      </c>
      <c r="K11" s="6">
        <f t="shared" si="2"/>
        <v>0.0008101851851851638</v>
      </c>
      <c r="L11" s="10">
        <f t="shared" si="3"/>
        <v>15.929203539823009</v>
      </c>
    </row>
    <row r="12" spans="1:12" ht="12" customHeight="1">
      <c r="A12" s="7" t="s">
        <v>85</v>
      </c>
      <c r="B12" s="7" t="s">
        <v>78</v>
      </c>
      <c r="C12" s="7" t="s">
        <v>79</v>
      </c>
      <c r="D12" s="6">
        <v>0.3923611111111111</v>
      </c>
      <c r="E12" s="8">
        <v>0.4446990740740741</v>
      </c>
      <c r="F12" s="6">
        <f t="shared" si="0"/>
        <v>0.052337962962963</v>
      </c>
      <c r="G12" s="9">
        <v>0.4458333333333333</v>
      </c>
      <c r="H12" s="9"/>
      <c r="I12" s="7"/>
      <c r="J12" s="6">
        <f t="shared" si="1"/>
        <v>0.4666666666666666</v>
      </c>
      <c r="K12" s="6">
        <f t="shared" si="2"/>
        <v>0.001134259259259196</v>
      </c>
      <c r="L12" s="10">
        <f t="shared" si="3"/>
        <v>15.922158337019006</v>
      </c>
    </row>
    <row r="13" spans="1:12" ht="12" customHeight="1">
      <c r="A13" s="7" t="s">
        <v>86</v>
      </c>
      <c r="B13" s="7" t="s">
        <v>80</v>
      </c>
      <c r="C13" s="7" t="s">
        <v>81</v>
      </c>
      <c r="D13" s="6">
        <v>0.3923611111111111</v>
      </c>
      <c r="E13" s="8">
        <v>0.4454398148148148</v>
      </c>
      <c r="F13" s="6">
        <f t="shared" si="0"/>
        <v>0.05307870370370371</v>
      </c>
      <c r="G13" s="9">
        <v>0.450162037037037</v>
      </c>
      <c r="H13" s="9"/>
      <c r="I13" s="7"/>
      <c r="J13" s="6">
        <f t="shared" si="1"/>
        <v>0.4709953703703703</v>
      </c>
      <c r="K13" s="6">
        <f t="shared" si="2"/>
        <v>0.004722222222222183</v>
      </c>
      <c r="L13" s="10">
        <f t="shared" si="3"/>
        <v>15.699956389010028</v>
      </c>
    </row>
    <row r="14" spans="1:12" ht="12" customHeight="1">
      <c r="A14" s="7"/>
      <c r="B14" s="7"/>
      <c r="C14" s="7"/>
      <c r="D14" s="6"/>
      <c r="E14" s="8"/>
      <c r="F14" s="6">
        <f t="shared" si="0"/>
      </c>
      <c r="G14" s="9"/>
      <c r="H14" s="9"/>
      <c r="I14" s="7"/>
      <c r="J14" s="6">
        <f t="shared" si="1"/>
      </c>
      <c r="K14" s="6" t="str">
        <f t="shared" si="2"/>
        <v> </v>
      </c>
      <c r="L14" s="10" t="str">
        <f t="shared" si="3"/>
        <v> </v>
      </c>
    </row>
    <row r="15" spans="1:12" ht="12" customHeight="1">
      <c r="A15" s="7"/>
      <c r="B15" s="7"/>
      <c r="C15" s="7"/>
      <c r="D15" s="6"/>
      <c r="E15" s="8"/>
      <c r="F15" s="6">
        <f t="shared" si="0"/>
      </c>
      <c r="G15" s="9"/>
      <c r="H15" s="9"/>
      <c r="I15" s="7"/>
      <c r="J15" s="6">
        <f t="shared" si="1"/>
      </c>
      <c r="K15" s="6" t="str">
        <f t="shared" si="2"/>
        <v> </v>
      </c>
      <c r="L15" s="10" t="str">
        <f t="shared" si="3"/>
        <v> </v>
      </c>
    </row>
    <row r="16" spans="5:6" ht="1.5" customHeight="1">
      <c r="E16" s="1"/>
      <c r="F16" s="1"/>
    </row>
    <row r="17" spans="5:6" ht="1.5" customHeight="1">
      <c r="E17" s="1"/>
      <c r="F17" s="1"/>
    </row>
    <row r="18" spans="5:12" ht="3.75" customHeight="1">
      <c r="E18" s="1"/>
      <c r="F18" s="1"/>
      <c r="J18" s="23"/>
      <c r="K18" s="25"/>
      <c r="L18" s="25"/>
    </row>
    <row r="19" spans="1:12" ht="12.75" customHeight="1">
      <c r="A19" s="26" t="s">
        <v>88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</row>
    <row r="20" spans="1:12" ht="12.75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1"/>
    </row>
    <row r="21" spans="1:12" ht="12.75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5:6" ht="4.5" customHeight="1">
      <c r="E22" s="1"/>
      <c r="F22" s="1"/>
    </row>
    <row r="23" spans="1:12" ht="22.5">
      <c r="A23" s="5" t="s">
        <v>2</v>
      </c>
      <c r="B23" s="5" t="s">
        <v>3</v>
      </c>
      <c r="C23" s="5" t="s">
        <v>4</v>
      </c>
      <c r="D23" s="5" t="s">
        <v>5</v>
      </c>
      <c r="E23" s="5" t="s">
        <v>11</v>
      </c>
      <c r="F23" s="5" t="s">
        <v>12</v>
      </c>
      <c r="G23" s="5" t="s">
        <v>13</v>
      </c>
      <c r="H23" s="5" t="s">
        <v>14</v>
      </c>
      <c r="I23" s="5" t="s">
        <v>20</v>
      </c>
      <c r="J23" s="5" t="s">
        <v>16</v>
      </c>
      <c r="K23" s="5" t="s">
        <v>18</v>
      </c>
      <c r="L23" s="5" t="s">
        <v>19</v>
      </c>
    </row>
    <row r="24" spans="1:12" ht="12.75">
      <c r="A24" s="6">
        <f aca="true" t="shared" si="4" ref="A24:A29">IF(AND(I24="",I10=""),IF(ISERROR(F10+K10+G24+J24),"",F10+K10+G24+J24),"")</f>
        <v>0.1118055555555556</v>
      </c>
      <c r="B24" s="7" t="s">
        <v>83</v>
      </c>
      <c r="C24" s="7" t="s">
        <v>74</v>
      </c>
      <c r="D24" s="7" t="s">
        <v>75</v>
      </c>
      <c r="E24" s="21">
        <f aca="true" t="shared" si="5" ref="E24:E29">J10</f>
        <v>0.46791666666666665</v>
      </c>
      <c r="F24" s="22">
        <v>0.5204398148148148</v>
      </c>
      <c r="G24" s="6">
        <f aca="true" t="shared" si="6" ref="G24:G29">IF(E24="","",F24-E24)</f>
        <v>0.05252314814814818</v>
      </c>
      <c r="H24" s="9">
        <v>0.525</v>
      </c>
      <c r="I24" s="7"/>
      <c r="J24" s="6">
        <f aca="true" t="shared" si="7" ref="J24:J29">IF(F24=""," ",IF(I24=0,H24-F24," "))</f>
        <v>0.004560185185185195</v>
      </c>
      <c r="K24" s="10">
        <f aca="true" t="shared" si="8" ref="K24:K29">IF(F24=""," ",20/(G24*24))</f>
        <v>15.866020273248118</v>
      </c>
      <c r="L24" s="10">
        <f aca="true" t="shared" si="9" ref="L24:L29">IF(OR(L10=" ",K24=" ")," ",AVERAGE(L10,K24))</f>
        <v>15.933010136624063</v>
      </c>
    </row>
    <row r="25" spans="1:12" ht="12.75">
      <c r="A25" s="6">
        <f t="shared" si="4"/>
        <v>0.10665509259259265</v>
      </c>
      <c r="B25" s="7" t="s">
        <v>84</v>
      </c>
      <c r="C25" s="7" t="s">
        <v>76</v>
      </c>
      <c r="D25" s="7" t="s">
        <v>77</v>
      </c>
      <c r="E25" s="21">
        <f t="shared" si="5"/>
        <v>0.4663194444444444</v>
      </c>
      <c r="F25" s="22">
        <v>0.5186226851851852</v>
      </c>
      <c r="G25" s="6">
        <f t="shared" si="6"/>
        <v>0.052303240740740775</v>
      </c>
      <c r="H25" s="9">
        <v>0.5198495370370371</v>
      </c>
      <c r="I25" s="7"/>
      <c r="J25" s="6">
        <f t="shared" si="7"/>
        <v>0.0012268518518518956</v>
      </c>
      <c r="K25" s="10">
        <f t="shared" si="8"/>
        <v>15.932728479752146</v>
      </c>
      <c r="L25" s="10">
        <f t="shared" si="9"/>
        <v>15.930966009787578</v>
      </c>
    </row>
    <row r="26" spans="1:12" ht="12.75">
      <c r="A26" s="6">
        <f t="shared" si="4"/>
        <v>0.10666666666666669</v>
      </c>
      <c r="B26" s="7" t="s">
        <v>85</v>
      </c>
      <c r="C26" s="7" t="s">
        <v>78</v>
      </c>
      <c r="D26" s="7" t="s">
        <v>79</v>
      </c>
      <c r="E26" s="21">
        <f t="shared" si="5"/>
        <v>0.4666666666666666</v>
      </c>
      <c r="F26" s="22">
        <v>0.5190046296296297</v>
      </c>
      <c r="G26" s="6">
        <f t="shared" si="6"/>
        <v>0.05233796296296306</v>
      </c>
      <c r="H26" s="9">
        <v>0.5198611111111111</v>
      </c>
      <c r="I26" s="7"/>
      <c r="J26" s="6">
        <f t="shared" si="7"/>
        <v>0.0008564814814814303</v>
      </c>
      <c r="K26" s="10">
        <f t="shared" si="8"/>
        <v>15.922158337018988</v>
      </c>
      <c r="L26" s="10">
        <f t="shared" si="9"/>
        <v>15.922158337018997</v>
      </c>
    </row>
    <row r="27" spans="1:12" ht="12.75">
      <c r="A27" s="6">
        <f t="shared" si="4"/>
        <v>0.11687499999999995</v>
      </c>
      <c r="B27" s="7" t="s">
        <v>86</v>
      </c>
      <c r="C27" s="7" t="s">
        <v>80</v>
      </c>
      <c r="D27" s="7" t="s">
        <v>81</v>
      </c>
      <c r="E27" s="21">
        <f t="shared" si="5"/>
        <v>0.4709953703703703</v>
      </c>
      <c r="F27" s="22">
        <v>0.5231134259259259</v>
      </c>
      <c r="G27" s="6">
        <f t="shared" si="6"/>
        <v>0.0521180555555556</v>
      </c>
      <c r="H27" s="9">
        <v>0.5300694444444444</v>
      </c>
      <c r="I27" s="7"/>
      <c r="J27" s="6">
        <f t="shared" si="7"/>
        <v>0.006956018518518459</v>
      </c>
      <c r="K27" s="10">
        <f t="shared" si="8"/>
        <v>15.989340439706849</v>
      </c>
      <c r="L27" s="10">
        <f t="shared" si="9"/>
        <v>15.844648414358439</v>
      </c>
    </row>
    <row r="28" spans="1:12" ht="12.75">
      <c r="A28" s="6">
        <f t="shared" si="4"/>
      </c>
      <c r="B28" s="7"/>
      <c r="C28" s="7"/>
      <c r="D28" s="7"/>
      <c r="E28" s="21">
        <f t="shared" si="5"/>
      </c>
      <c r="F28" s="22"/>
      <c r="G28" s="6">
        <f t="shared" si="6"/>
      </c>
      <c r="H28" s="9"/>
      <c r="I28" s="7"/>
      <c r="J28" s="6" t="str">
        <f t="shared" si="7"/>
        <v> </v>
      </c>
      <c r="K28" s="10" t="str">
        <f t="shared" si="8"/>
        <v> </v>
      </c>
      <c r="L28" s="10" t="str">
        <f t="shared" si="9"/>
        <v> </v>
      </c>
    </row>
    <row r="29" spans="1:12" ht="12.75">
      <c r="A29" s="6">
        <f t="shared" si="4"/>
      </c>
      <c r="B29" s="7"/>
      <c r="C29" s="7"/>
      <c r="D29" s="7"/>
      <c r="E29" s="21">
        <f t="shared" si="5"/>
      </c>
      <c r="F29" s="22"/>
      <c r="G29" s="6">
        <f t="shared" si="6"/>
      </c>
      <c r="H29" s="9"/>
      <c r="I29" s="7"/>
      <c r="J29" s="6" t="str">
        <f t="shared" si="7"/>
        <v> </v>
      </c>
      <c r="K29" s="10" t="str">
        <f t="shared" si="8"/>
        <v> </v>
      </c>
      <c r="L29" s="10" t="str">
        <f t="shared" si="9"/>
        <v> </v>
      </c>
    </row>
    <row r="30" spans="5:6" ht="1.5" customHeight="1">
      <c r="E30" s="1"/>
      <c r="F30" s="1"/>
    </row>
    <row r="31" spans="5:6" ht="1.5" customHeight="1">
      <c r="E31" s="1"/>
      <c r="F31" s="1"/>
    </row>
    <row r="32" spans="3:6" ht="12.75" customHeight="1">
      <c r="C32" s="35" t="s">
        <v>89</v>
      </c>
      <c r="D32" s="36"/>
      <c r="E32" s="36"/>
      <c r="F32" s="37"/>
    </row>
    <row r="33" spans="3:6" ht="12.75" customHeight="1">
      <c r="C33" s="38"/>
      <c r="D33" s="39"/>
      <c r="E33" s="39"/>
      <c r="F33" s="40"/>
    </row>
    <row r="34" spans="3:6" ht="12.75" customHeight="1">
      <c r="C34" s="41"/>
      <c r="D34" s="42"/>
      <c r="E34" s="42"/>
      <c r="F34" s="43"/>
    </row>
    <row r="35" spans="5:6" ht="1.5" customHeight="1">
      <c r="E35" s="1"/>
      <c r="F35" s="1"/>
    </row>
    <row r="36" spans="3:6" ht="12.75">
      <c r="C36" s="5" t="s">
        <v>21</v>
      </c>
      <c r="D36" s="5" t="s">
        <v>4</v>
      </c>
      <c r="E36" s="5" t="s">
        <v>5</v>
      </c>
      <c r="F36" s="5" t="s">
        <v>2</v>
      </c>
    </row>
    <row r="37" spans="2:9" ht="22.5">
      <c r="B37" s="52" t="s">
        <v>93</v>
      </c>
      <c r="C37" s="15" t="s">
        <v>22</v>
      </c>
      <c r="D37" s="16" t="str">
        <f aca="true" t="shared" si="10" ref="D37:D46">IF(F37="","",IF(VLOOKUP(F37,$A$23:$D$29,3,0)=0,"",VLOOKUP(F37,$A$23:$D$29,3,0)))</f>
        <v>GREGORIO NÚÑEZ DE ARENAS CÓRDOBA</v>
      </c>
      <c r="E37" s="19" t="str">
        <f aca="true" t="shared" si="11" ref="E37:E46">IF(F37="","",IF(VLOOKUP(F37,$A$23:$D$29,4,0)=0,"",VLOOKUP(F37,$A$23:$D$29,4,0)))</f>
        <v>TRA-MONGAL</v>
      </c>
      <c r="F37" s="20">
        <f>MIN(A24:A29)</f>
        <v>0.10665509259259265</v>
      </c>
      <c r="G37" s="50" t="s">
        <v>92</v>
      </c>
      <c r="H37" s="51"/>
      <c r="I37" s="51"/>
    </row>
    <row r="38" spans="2:6" ht="22.5">
      <c r="B38" s="52" t="s">
        <v>94</v>
      </c>
      <c r="C38" s="15" t="s">
        <v>23</v>
      </c>
      <c r="D38" s="16" t="str">
        <f t="shared" si="10"/>
        <v>JUAN CARLOS BLANCO DE LA CRUZ</v>
      </c>
      <c r="E38" s="19" t="str">
        <f t="shared" si="11"/>
        <v>SUEÑO</v>
      </c>
      <c r="F38" s="20">
        <f>IF(ISERROR(SMALL($A$24:$A$29,2)),"",SMALL($A$24:$A$29,2))</f>
        <v>0.10666666666666669</v>
      </c>
    </row>
    <row r="39" spans="2:6" ht="24.75" customHeight="1">
      <c r="B39" s="11"/>
      <c r="C39" s="15" t="s">
        <v>24</v>
      </c>
      <c r="D39" s="16" t="str">
        <f t="shared" si="10"/>
        <v>ENRIQUE DE LA VEGA FERNÁNDEZ</v>
      </c>
      <c r="E39" s="19" t="str">
        <f t="shared" si="11"/>
        <v>MAESTRE</v>
      </c>
      <c r="F39" s="20">
        <f>IF(ISERROR(SMALL($A$24:$A$29,3)),"",SMALL($A$24:$A$29,3))</f>
        <v>0.1118055555555556</v>
      </c>
    </row>
    <row r="40" spans="2:6" ht="24.75" customHeight="1">
      <c r="B40" s="11"/>
      <c r="C40" s="15" t="s">
        <v>25</v>
      </c>
      <c r="D40" s="16" t="str">
        <f t="shared" si="10"/>
        <v>MIGUEL ÁNGEL VILLAVERDE RONCERO</v>
      </c>
      <c r="E40" s="19" t="str">
        <f t="shared" si="11"/>
        <v>OIARTZUN</v>
      </c>
      <c r="F40" s="20">
        <f>IF(ISERROR(SMALL($A$24:$A$29,4)),"",SMALL($A$24:$A$29,4))</f>
        <v>0.11687499999999995</v>
      </c>
    </row>
    <row r="41" spans="2:6" ht="12.75">
      <c r="B41" s="11"/>
      <c r="C41" s="15" t="s">
        <v>26</v>
      </c>
      <c r="D41" s="16">
        <f t="shared" si="10"/>
      </c>
      <c r="E41" s="19">
        <f t="shared" si="11"/>
      </c>
      <c r="F41" s="20">
        <f>IF(ISERROR(SMALL($A$24:$A$29,5)),"",SMALL($A$24:$A$29,5))</f>
      </c>
    </row>
    <row r="42" spans="2:6" ht="12.75">
      <c r="B42" s="11"/>
      <c r="C42" s="15" t="s">
        <v>27</v>
      </c>
      <c r="D42" s="16">
        <f t="shared" si="10"/>
      </c>
      <c r="E42" s="19">
        <f t="shared" si="11"/>
      </c>
      <c r="F42" s="20">
        <f>IF(ISERROR(SMALL($A$24:$A$29,6)),"",SMALL($A$24:$A$29,6))</f>
      </c>
    </row>
    <row r="43" spans="2:6" ht="12.75">
      <c r="B43" s="11"/>
      <c r="C43" s="15" t="s">
        <v>28</v>
      </c>
      <c r="D43" s="16">
        <f t="shared" si="10"/>
      </c>
      <c r="E43" s="19">
        <f t="shared" si="11"/>
      </c>
      <c r="F43" s="20">
        <f>IF(ISERROR(SMALL($A$24:$A$29,7)),"",SMALL($A$24:$A$29,7))</f>
      </c>
    </row>
    <row r="44" spans="2:6" ht="12.75">
      <c r="B44" s="11"/>
      <c r="C44" s="15" t="s">
        <v>29</v>
      </c>
      <c r="D44" s="16">
        <f t="shared" si="10"/>
      </c>
      <c r="E44" s="19">
        <f t="shared" si="11"/>
      </c>
      <c r="F44" s="20">
        <f>IF(ISERROR(SMALL($A$24:$A$29,8)),"",SMALL($A$24:$A$29,8))</f>
      </c>
    </row>
    <row r="45" spans="2:6" ht="12.75">
      <c r="B45" s="11"/>
      <c r="C45" s="15" t="s">
        <v>30</v>
      </c>
      <c r="D45" s="16">
        <f t="shared" si="10"/>
      </c>
      <c r="E45" s="19">
        <f t="shared" si="11"/>
      </c>
      <c r="F45" s="20">
        <f>IF(ISERROR(SMALL($A$24:$A$29,9)),"",SMALL($A$24:$A$29,9))</f>
      </c>
    </row>
    <row r="46" spans="2:6" ht="12.75">
      <c r="B46" s="11"/>
      <c r="C46" s="15" t="s">
        <v>31</v>
      </c>
      <c r="D46" s="16">
        <f t="shared" si="10"/>
      </c>
      <c r="E46" s="19">
        <f t="shared" si="11"/>
      </c>
      <c r="F46" s="20">
        <f>IF(ISERROR(SMALL($A$24:$A$29,10)),"",SMALL($A$24:$A$29,10))</f>
      </c>
    </row>
    <row r="47" spans="5:6" ht="12.75">
      <c r="E47" s="1"/>
      <c r="F47" s="1"/>
    </row>
  </sheetData>
  <sheetProtection/>
  <mergeCells count="11">
    <mergeCell ref="G37:I37"/>
    <mergeCell ref="C3:D3"/>
    <mergeCell ref="A5:L7"/>
    <mergeCell ref="A19:L21"/>
    <mergeCell ref="C32:F34"/>
    <mergeCell ref="C1:D1"/>
    <mergeCell ref="F1:G1"/>
    <mergeCell ref="H1:I1"/>
    <mergeCell ref="C2:D2"/>
    <mergeCell ref="F2:G2"/>
    <mergeCell ref="H2:I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Vázquez Cortejoso</dc:creator>
  <cp:keywords/>
  <dc:description/>
  <cp:lastModifiedBy>Usuario</cp:lastModifiedBy>
  <cp:lastPrinted>2014-01-30T08:44:24Z</cp:lastPrinted>
  <dcterms:created xsi:type="dcterms:W3CDTF">2014-01-28T11:12:10Z</dcterms:created>
  <dcterms:modified xsi:type="dcterms:W3CDTF">2021-09-07T15:39:13Z</dcterms:modified>
  <cp:category/>
  <cp:version/>
  <cp:contentType/>
  <cp:contentStatus/>
</cp:coreProperties>
</file>