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rafae\Documents\Carpetas Carpetas\C A R  P E T A S        V A R I A S\CC  AA  RR  PP  EE TT  AA  SS\1 CABALLOS 2020\RAID  ADEMUZ\14  XIV RAID   DE ADEMUZ 2021\"/>
    </mc:Choice>
  </mc:AlternateContent>
  <bookViews>
    <workbookView xWindow="360" yWindow="420" windowWidth="9720" windowHeight="7200" tabRatio="809" activeTab="2"/>
  </bookViews>
  <sheets>
    <sheet name="Datos" sheetId="1" r:id="rId1"/>
    <sheet name="Matrículas" sheetId="3" r:id="rId2"/>
    <sheet name="Resultados" sheetId="9" r:id="rId3"/>
  </sheets>
  <definedNames>
    <definedName name="_xlnm._FilterDatabase" localSheetId="2" hidden="1">Resultados!$B$6:$AD$20</definedName>
    <definedName name="_xlnm.Print_Area" localSheetId="0">Datos!$A$1:$J$33</definedName>
    <definedName name="_xlnm.Print_Area" localSheetId="1">Matrículas!$A$1:$M$18</definedName>
    <definedName name="_xlnm.Print_Area" localSheetId="2">Resultados!$F$20:$G$20</definedName>
    <definedName name="_xlnm.Print_Area">Datos!$A$1:$J$31</definedName>
    <definedName name="_xlnm.Print_Titles" localSheetId="1">Matrículas!$A:$A,Matrículas!$1:$7</definedName>
    <definedName name="_xlnm.Print_Titles" localSheetId="2">Resultados!$B:$B,Resultados!$2:$9</definedName>
  </definedNames>
  <calcPr calcId="162913"/>
</workbook>
</file>

<file path=xl/calcChain.xml><?xml version="1.0" encoding="utf-8"?>
<calcChain xmlns="http://schemas.openxmlformats.org/spreadsheetml/2006/main">
  <c r="AE19" i="9" l="1"/>
  <c r="AE15" i="9"/>
  <c r="AE18" i="9"/>
  <c r="AE17" i="9"/>
  <c r="AE10" i="9"/>
  <c r="AE13" i="9"/>
  <c r="AE11" i="9"/>
  <c r="AE14" i="9"/>
  <c r="AE16" i="9"/>
  <c r="AE12" i="9"/>
  <c r="P15" i="9" l="1"/>
  <c r="Q15" i="9" s="1"/>
  <c r="E20" i="9" l="1"/>
  <c r="D20" i="9"/>
  <c r="H18" i="9"/>
  <c r="I18" i="9" s="1"/>
  <c r="J6" i="9" l="1"/>
  <c r="I14" i="1" l="1"/>
  <c r="Z18" i="9" l="1"/>
  <c r="P18" i="9"/>
  <c r="Q18" i="9" s="1"/>
  <c r="L18" i="9"/>
  <c r="M18" i="9" s="1"/>
  <c r="E18" i="9"/>
  <c r="D18" i="9"/>
  <c r="C18" i="9"/>
  <c r="Z19" i="9"/>
  <c r="P19" i="9"/>
  <c r="Q19" i="9" s="1"/>
  <c r="L19" i="9"/>
  <c r="M19" i="9" s="1"/>
  <c r="H19" i="9"/>
  <c r="I19" i="9" s="1"/>
  <c r="E19" i="9"/>
  <c r="D19" i="9"/>
  <c r="C19" i="9"/>
  <c r="Z12" i="9"/>
  <c r="P12" i="9"/>
  <c r="Q12" i="9" s="1"/>
  <c r="L12" i="9"/>
  <c r="M12" i="9" s="1"/>
  <c r="H12" i="9"/>
  <c r="E12" i="9"/>
  <c r="D12" i="9"/>
  <c r="C12" i="9"/>
  <c r="Z15" i="9"/>
  <c r="L15" i="9"/>
  <c r="M15" i="9" s="1"/>
  <c r="H15" i="9"/>
  <c r="E15" i="9"/>
  <c r="D15" i="9"/>
  <c r="C15" i="9"/>
  <c r="Z16" i="9"/>
  <c r="P16" i="9"/>
  <c r="Q16" i="9" s="1"/>
  <c r="L16" i="9"/>
  <c r="M16" i="9" s="1"/>
  <c r="H16" i="9"/>
  <c r="I16" i="9" s="1"/>
  <c r="E16" i="9"/>
  <c r="D16" i="9"/>
  <c r="C16" i="9"/>
  <c r="Z17" i="9"/>
  <c r="P17" i="9"/>
  <c r="Q17" i="9" s="1"/>
  <c r="L17" i="9"/>
  <c r="M17" i="9" s="1"/>
  <c r="H17" i="9"/>
  <c r="I17" i="9" s="1"/>
  <c r="E17" i="9"/>
  <c r="D17" i="9"/>
  <c r="C17" i="9"/>
  <c r="Z10" i="9"/>
  <c r="P10" i="9"/>
  <c r="Q10" i="9" s="1"/>
  <c r="L10" i="9"/>
  <c r="M10" i="9" s="1"/>
  <c r="H10" i="9"/>
  <c r="I10" i="9" s="1"/>
  <c r="E10" i="9"/>
  <c r="D10" i="9"/>
  <c r="C10" i="9"/>
  <c r="Z14" i="9"/>
  <c r="P14" i="9"/>
  <c r="Q14" i="9" s="1"/>
  <c r="L14" i="9"/>
  <c r="M14" i="9" s="1"/>
  <c r="H14" i="9"/>
  <c r="I14" i="9" s="1"/>
  <c r="E14" i="9"/>
  <c r="D14" i="9"/>
  <c r="C14" i="9"/>
  <c r="Z13" i="9"/>
  <c r="P13" i="9"/>
  <c r="Q13" i="9" s="1"/>
  <c r="L13" i="9"/>
  <c r="M13" i="9" s="1"/>
  <c r="H13" i="9"/>
  <c r="I13" i="9" s="1"/>
  <c r="E13" i="9"/>
  <c r="D13" i="9"/>
  <c r="C13" i="9"/>
  <c r="Z11" i="9"/>
  <c r="P11" i="9"/>
  <c r="Q11" i="9" s="1"/>
  <c r="L11" i="9"/>
  <c r="M11" i="9" s="1"/>
  <c r="H11" i="9"/>
  <c r="I11" i="9" s="1"/>
  <c r="E11" i="9"/>
  <c r="D11" i="9"/>
  <c r="C11" i="9"/>
  <c r="AA15" i="9" l="1"/>
  <c r="AA12" i="9"/>
  <c r="I15" i="9"/>
  <c r="AA14" i="9"/>
  <c r="AA17" i="9"/>
  <c r="AA11" i="9"/>
  <c r="AA13" i="9"/>
  <c r="AA10" i="9"/>
  <c r="AA16" i="9"/>
  <c r="I12" i="9"/>
  <c r="AA19" i="9"/>
  <c r="AA18" i="9"/>
  <c r="AD18" i="9" l="1"/>
  <c r="AD19" i="9"/>
  <c r="AD16" i="9"/>
  <c r="AD10" i="9"/>
  <c r="AD17" i="9"/>
  <c r="AD13" i="9"/>
  <c r="AD14" i="9"/>
  <c r="AD11" i="9"/>
  <c r="AD12" i="9"/>
  <c r="AD15" i="9"/>
  <c r="C20" i="9"/>
  <c r="G3" i="1"/>
  <c r="I22" i="1"/>
  <c r="I18" i="1"/>
  <c r="I23" i="1"/>
  <c r="I19" i="1"/>
  <c r="E2" i="9"/>
  <c r="AD3" i="9"/>
  <c r="F6" i="9"/>
  <c r="I6" i="9"/>
  <c r="M4" i="1"/>
  <c r="L6" i="9" s="1"/>
  <c r="O6" i="9"/>
  <c r="Z6" i="9"/>
  <c r="M5" i="1"/>
  <c r="AB6" i="9" s="1"/>
  <c r="B11" i="1"/>
  <c r="U8" i="9" s="1"/>
  <c r="B12" i="1"/>
  <c r="Y8" i="9" s="1"/>
  <c r="D1" i="3"/>
  <c r="E3" i="3"/>
  <c r="E4" i="3"/>
  <c r="G5" i="3"/>
  <c r="C5" i="1"/>
  <c r="E5" i="1"/>
  <c r="I5" i="1"/>
  <c r="B8" i="1"/>
  <c r="D8" i="1"/>
  <c r="D9" i="1" s="1"/>
  <c r="D10" i="1" s="1"/>
  <c r="D11" i="1" s="1"/>
  <c r="D12" i="1" s="1"/>
  <c r="E8" i="1"/>
  <c r="I8" i="1"/>
  <c r="B9" i="1"/>
  <c r="C9" i="1"/>
  <c r="E9" i="1"/>
  <c r="B10" i="1"/>
  <c r="C10" i="1"/>
  <c r="E10" i="1"/>
  <c r="I10" i="1"/>
  <c r="C11" i="1"/>
  <c r="E11" i="1"/>
  <c r="I11" i="1"/>
  <c r="C12" i="1"/>
  <c r="B16" i="1"/>
  <c r="H16" i="1"/>
  <c r="D17" i="1"/>
  <c r="D18" i="1"/>
  <c r="D24" i="1" s="1"/>
  <c r="D19" i="1"/>
  <c r="G21" i="1"/>
  <c r="D22" i="1"/>
  <c r="D23" i="1"/>
  <c r="B26" i="1"/>
  <c r="D28" i="1"/>
  <c r="D32" i="1" s="1"/>
  <c r="D29" i="1"/>
  <c r="I24" i="1"/>
  <c r="E5" i="3"/>
  <c r="E14" i="1"/>
  <c r="D30" i="1" l="1"/>
  <c r="I20" i="1"/>
  <c r="I13" i="1"/>
  <c r="D20" i="1"/>
  <c r="D21" i="1" s="1"/>
  <c r="I21" i="1" s="1"/>
  <c r="D31" i="1" s="1"/>
  <c r="B14" i="1"/>
  <c r="I9" i="1"/>
  <c r="I12" i="1" s="1"/>
</calcChain>
</file>

<file path=xl/sharedStrings.xml><?xml version="1.0" encoding="utf-8"?>
<sst xmlns="http://schemas.openxmlformats.org/spreadsheetml/2006/main" count="201" uniqueCount="132">
  <si>
    <t>FASE   I</t>
  </si>
  <si>
    <t>TOTALES</t>
  </si>
  <si>
    <t>HORA SALIDA</t>
  </si>
  <si>
    <t>DISTANCIA</t>
  </si>
  <si>
    <t>VELOCIDAD MÍNIMA</t>
  </si>
  <si>
    <t>TIEMPO LÍMITE</t>
  </si>
  <si>
    <t>CIERRE CONTROL</t>
  </si>
  <si>
    <t>Descanso Obligatorio</t>
  </si>
  <si>
    <t xml:space="preserve">  Horas</t>
  </si>
  <si>
    <t xml:space="preserve">  Km</t>
  </si>
  <si>
    <t xml:space="preserve">  Km/H</t>
  </si>
  <si>
    <t xml:space="preserve"> Minutos</t>
  </si>
  <si>
    <t>Km. TOTALES</t>
  </si>
  <si>
    <t>NÚMERO FASES</t>
  </si>
  <si>
    <t>VEL MIN.</t>
  </si>
  <si>
    <t>TIEMPO TOTAL</t>
  </si>
  <si>
    <t>DESCANSO TOTAL</t>
  </si>
  <si>
    <t>FASE   II</t>
  </si>
  <si>
    <t>IMPORTANTE</t>
  </si>
  <si>
    <t xml:space="preserve"> A. M.</t>
  </si>
  <si>
    <t>CE   0</t>
  </si>
  <si>
    <t>Horas</t>
  </si>
  <si>
    <t xml:space="preserve"> Km.</t>
  </si>
  <si>
    <t xml:space="preserve"> Km/H</t>
  </si>
  <si>
    <t xml:space="preserve"> Horas</t>
  </si>
  <si>
    <t>FASE I</t>
  </si>
  <si>
    <t>km.</t>
  </si>
  <si>
    <t>FASE II</t>
  </si>
  <si>
    <t>FASE III</t>
  </si>
  <si>
    <t>FASE IV</t>
  </si>
  <si>
    <t>FASE V</t>
  </si>
  <si>
    <t>Desc. Obligat.</t>
  </si>
  <si>
    <t>Lugar:</t>
  </si>
  <si>
    <t>Fecha:</t>
  </si>
  <si>
    <t>Kilometros totales</t>
  </si>
  <si>
    <t>Descanso total</t>
  </si>
  <si>
    <t>Hora de salida</t>
  </si>
  <si>
    <t>Velocidad Mínima:</t>
  </si>
  <si>
    <t>Kilómetros 1º Fase</t>
  </si>
  <si>
    <t xml:space="preserve">Descanso </t>
  </si>
  <si>
    <t>Kilómetros 2° Fase</t>
  </si>
  <si>
    <t>Descanso</t>
  </si>
  <si>
    <t>Kilómetros 3° Fase</t>
  </si>
  <si>
    <t>Kilómetros 4° Fase</t>
  </si>
  <si>
    <t>Kilómetros 5º Fase</t>
  </si>
  <si>
    <t>Km.</t>
  </si>
  <si>
    <t>DECLARACIÓN de PARTICIPANTES</t>
  </si>
  <si>
    <t>FECHA:</t>
  </si>
  <si>
    <t xml:space="preserve">KM. :     </t>
  </si>
  <si>
    <t>MATRÍCULAS Y REPARTO DE DORSALES</t>
  </si>
  <si>
    <t>NOMBRE</t>
  </si>
  <si>
    <t>LDN</t>
  </si>
  <si>
    <t>Sexo</t>
  </si>
  <si>
    <t xml:space="preserve"> RAZA</t>
  </si>
  <si>
    <t>CAPA</t>
  </si>
  <si>
    <t>H. SALIDA:</t>
  </si>
  <si>
    <t>CATEGORÍA:</t>
  </si>
  <si>
    <t>Nació</t>
  </si>
  <si>
    <t>CABALLO</t>
  </si>
  <si>
    <t>Nº</t>
  </si>
  <si>
    <t>VET GATE</t>
  </si>
  <si>
    <t>SALIDA</t>
  </si>
  <si>
    <t>CE 1</t>
  </si>
  <si>
    <t>Según Control</t>
  </si>
  <si>
    <t>JINETE</t>
  </si>
  <si>
    <t>SAL</t>
  </si>
  <si>
    <t>DOR</t>
  </si>
  <si>
    <t>TOTAL :</t>
  </si>
  <si>
    <t>2.ª FASE</t>
  </si>
  <si>
    <t>TIEMPO</t>
  </si>
  <si>
    <t>PRUEBA</t>
  </si>
  <si>
    <t>Tiempo</t>
  </si>
  <si>
    <t>Km/h</t>
  </si>
  <si>
    <t>ORDEN</t>
  </si>
  <si>
    <t>Llegada</t>
  </si>
  <si>
    <t>Contr. Vet.</t>
  </si>
  <si>
    <t>TOTAL</t>
  </si>
  <si>
    <t xml:space="preserve"> HORA de SALIDA:</t>
  </si>
  <si>
    <t>CE 7</t>
  </si>
  <si>
    <t>Descanso Total</t>
  </si>
  <si>
    <t>1.ª FASE</t>
  </si>
  <si>
    <t>3.ª FASE</t>
  </si>
  <si>
    <t>Salida</t>
  </si>
  <si>
    <t xml:space="preserve">    Dorsal</t>
  </si>
  <si>
    <t>FINAL</t>
  </si>
  <si>
    <t>Km</t>
  </si>
  <si>
    <t>Recupe-ración</t>
  </si>
  <si>
    <t>Acumuladas</t>
  </si>
  <si>
    <t>4.ª FASE</t>
  </si>
  <si>
    <t>5.ª FASE</t>
  </si>
  <si>
    <t>Hora VET</t>
  </si>
  <si>
    <t>CARRERA</t>
  </si>
  <si>
    <t>A. M.</t>
  </si>
  <si>
    <t>VELOCIDAD MAXIMA</t>
  </si>
  <si>
    <t xml:space="preserve">  Km/h</t>
  </si>
  <si>
    <t>TIEMPO MINIMO</t>
  </si>
  <si>
    <t>Velocidad Maxima:</t>
  </si>
  <si>
    <t xml:space="preserve"> Se conceden 2 presentaciones al Control Veterinario; la primera voluntaria, la segunda el control obligatorio. La carrera termina en la línea de acceso al Control Veterinario. Pulso 64/m</t>
  </si>
  <si>
    <t>Ademuz</t>
  </si>
  <si>
    <t xml:space="preserve"> </t>
  </si>
  <si>
    <t>ROSA</t>
  </si>
  <si>
    <t>MORADO</t>
  </si>
  <si>
    <t>BLANCO</t>
  </si>
  <si>
    <t>MICROCHIP</t>
  </si>
  <si>
    <t>HORA REAL</t>
  </si>
  <si>
    <t>XIV RAID HÍPICO RINCON DE ADEMUZ</t>
  </si>
  <si>
    <t>Escalonada</t>
  </si>
  <si>
    <t>MARGARITA VILA</t>
  </si>
  <si>
    <t>RAUL BLASCO</t>
  </si>
  <si>
    <t>ERWAN BONNET</t>
  </si>
  <si>
    <t>MANUEL FERRER</t>
  </si>
  <si>
    <t>JAQUELINE DENISE</t>
  </si>
  <si>
    <t>PABLO SABIRON</t>
  </si>
  <si>
    <t>CARMEN ROJO</t>
  </si>
  <si>
    <t>VERONICA MATEU</t>
  </si>
  <si>
    <t>SARA ZYMON</t>
  </si>
  <si>
    <t>NATUR AQBID</t>
  </si>
  <si>
    <t>MORO</t>
  </si>
  <si>
    <t>ALMA MIN</t>
  </si>
  <si>
    <t>FRAN DE LA ILLA</t>
  </si>
  <si>
    <t>NAIMA P3</t>
  </si>
  <si>
    <t>ALAZAN</t>
  </si>
  <si>
    <t>FAVORITA OF GREDOS</t>
  </si>
  <si>
    <t>BEN SAID</t>
  </si>
  <si>
    <t>NATUR ROMA</t>
  </si>
  <si>
    <t>CEA 80</t>
  </si>
  <si>
    <t>MARISA PEÑUELA PASTOR</t>
  </si>
  <si>
    <t>MARTE</t>
  </si>
  <si>
    <t>ANTONIA MORENO GONZALEZ</t>
  </si>
  <si>
    <t>DURBAN</t>
  </si>
  <si>
    <t>WD</t>
  </si>
  <si>
    <t>CLASIFICADOS POR ORDEN DE DORSAL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</si>
</sst>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hh\.mm\.ss"/>
    <numFmt numFmtId="165" formatCode="_(* #,##0_);_(* \(#,##0\);_(* &quot;-&quot;_);_(@_)"/>
    <numFmt numFmtId="166" formatCode=";;;"/>
    <numFmt numFmtId="167" formatCode="0.0"/>
    <numFmt numFmtId="168" formatCode="0.000"/>
    <numFmt numFmtId="169" formatCode="[$-40A]d&quot; de &quot;mmmm&quot; de &quot;yyyy;@"/>
    <numFmt numFmtId="170" formatCode="d\-m\-yy;@"/>
  </numFmts>
  <fonts count="32">
    <font>
      <sz val="12"/>
      <name val="Arial"/>
    </font>
    <font>
      <sz val="12"/>
      <name val="SWISS"/>
    </font>
    <font>
      <b/>
      <sz val="12"/>
      <name val="Times New Roman"/>
      <family val="1"/>
    </font>
    <font>
      <sz val="10"/>
      <name val="Arial"/>
      <family val="2"/>
    </font>
    <font>
      <b/>
      <i/>
      <sz val="3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8"/>
      <name val="Times New Roman"/>
      <family val="1"/>
    </font>
    <font>
      <b/>
      <sz val="12"/>
      <color indexed="17"/>
      <name val="Times New Roman"/>
      <family val="1"/>
    </font>
    <font>
      <b/>
      <sz val="18"/>
      <color indexed="10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b/>
      <i/>
      <sz val="12"/>
      <color indexed="17"/>
      <name val="Times New Roman"/>
      <family val="1"/>
    </font>
    <font>
      <b/>
      <sz val="20"/>
      <name val="Times New Roman"/>
      <family val="1"/>
    </font>
    <font>
      <sz val="12"/>
      <name val="Arial"/>
      <family val="2"/>
    </font>
    <font>
      <b/>
      <i/>
      <sz val="24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name val="Arial"/>
      <family val="2"/>
    </font>
    <font>
      <b/>
      <sz val="15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41"/>
      </patternFill>
    </fill>
    <fill>
      <patternFill patternType="gray125">
        <fgColor indexed="17"/>
      </patternFill>
    </fill>
    <fill>
      <patternFill patternType="gray0625"/>
    </fill>
    <fill>
      <patternFill patternType="solid">
        <fgColor theme="0"/>
        <bgColor indexed="41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  <fill>
      <patternFill patternType="solid">
        <fgColor theme="6" tint="0.59999389629810485"/>
        <bgColor indexed="64"/>
      </patternFill>
    </fill>
    <fill>
      <patternFill patternType="gray125">
        <bgColor theme="6" tint="0.59999389629810485"/>
      </patternFill>
    </fill>
  </fills>
  <borders count="64">
    <border>
      <left/>
      <right/>
      <top/>
      <bottom/>
      <diagonal/>
    </border>
    <border>
      <left style="double">
        <color indexed="8"/>
      </left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double">
        <color indexed="17"/>
      </left>
      <right/>
      <top style="double">
        <color indexed="17"/>
      </top>
      <bottom/>
      <diagonal/>
    </border>
    <border>
      <left/>
      <right/>
      <top style="double">
        <color indexed="17"/>
      </top>
      <bottom/>
      <diagonal/>
    </border>
    <border>
      <left style="double">
        <color indexed="17"/>
      </left>
      <right/>
      <top/>
      <bottom/>
      <diagonal/>
    </border>
    <border>
      <left style="double">
        <color indexed="17"/>
      </left>
      <right/>
      <top/>
      <bottom style="double">
        <color indexed="17"/>
      </bottom>
      <diagonal/>
    </border>
    <border>
      <left/>
      <right/>
      <top/>
      <bottom style="double">
        <color indexed="17"/>
      </bottom>
      <diagonal/>
    </border>
    <border>
      <left/>
      <right style="double">
        <color indexed="17"/>
      </right>
      <top style="double">
        <color indexed="17"/>
      </top>
      <bottom/>
      <diagonal/>
    </border>
    <border>
      <left/>
      <right style="double">
        <color indexed="17"/>
      </right>
      <top/>
      <bottom/>
      <diagonal/>
    </border>
    <border>
      <left/>
      <right style="double">
        <color indexed="17"/>
      </right>
      <top/>
      <bottom style="double">
        <color indexed="17"/>
      </bottom>
      <diagonal/>
    </border>
    <border>
      <left style="double">
        <color indexed="17"/>
      </left>
      <right/>
      <top style="double">
        <color indexed="17"/>
      </top>
      <bottom style="double">
        <color indexed="17"/>
      </bottom>
      <diagonal/>
    </border>
    <border>
      <left/>
      <right/>
      <top style="double">
        <color indexed="17"/>
      </top>
      <bottom style="double">
        <color indexed="17"/>
      </bottom>
      <diagonal/>
    </border>
    <border>
      <left/>
      <right style="double">
        <color indexed="17"/>
      </right>
      <top style="double">
        <color indexed="17"/>
      </top>
      <bottom style="double">
        <color indexed="17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17"/>
      </left>
      <right style="double">
        <color indexed="19"/>
      </right>
      <top/>
      <bottom/>
      <diagonal/>
    </border>
    <border>
      <left/>
      <right/>
      <top style="medium">
        <color indexed="42"/>
      </top>
      <bottom style="medium">
        <color indexed="42"/>
      </bottom>
      <diagonal/>
    </border>
    <border>
      <left style="medium">
        <color indexed="42"/>
      </left>
      <right/>
      <top style="medium">
        <color indexed="42"/>
      </top>
      <bottom style="medium">
        <color indexed="42"/>
      </bottom>
      <diagonal/>
    </border>
    <border>
      <left/>
      <right style="medium">
        <color indexed="42"/>
      </right>
      <top style="medium">
        <color indexed="42"/>
      </top>
      <bottom style="medium">
        <color indexed="42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3" fillId="0" borderId="0" applyFont="0" applyFill="0" applyBorder="0" applyAlignment="0" applyProtection="0"/>
  </cellStyleXfs>
  <cellXfs count="215">
    <xf numFmtId="0" fontId="0" fillId="0" borderId="0" xfId="0"/>
    <xf numFmtId="0" fontId="1" fillId="0" borderId="0" xfId="0" applyNumberFormat="1" applyFont="1" applyAlignment="1"/>
    <xf numFmtId="0" fontId="0" fillId="0" borderId="0" xfId="0" applyBorder="1"/>
    <xf numFmtId="0" fontId="6" fillId="0" borderId="0" xfId="0" applyNumberFormat="1" applyFont="1" applyAlignment="1"/>
    <xf numFmtId="0" fontId="5" fillId="0" borderId="0" xfId="0" applyNumberFormat="1" applyFont="1" applyAlignment="1"/>
    <xf numFmtId="0" fontId="6" fillId="0" borderId="2" xfId="0" applyNumberFormat="1" applyFont="1" applyBorder="1"/>
    <xf numFmtId="0" fontId="6" fillId="0" borderId="0" xfId="0" applyNumberFormat="1" applyFont="1" applyBorder="1" applyAlignment="1"/>
    <xf numFmtId="0" fontId="6" fillId="0" borderId="0" xfId="0" applyNumberFormat="1" applyFont="1" applyBorder="1"/>
    <xf numFmtId="0" fontId="8" fillId="0" borderId="0" xfId="0" applyNumberFormat="1" applyFont="1" applyAlignment="1">
      <alignment horizontal="right"/>
    </xf>
    <xf numFmtId="0" fontId="6" fillId="0" borderId="0" xfId="0" applyNumberFormat="1" applyFont="1"/>
    <xf numFmtId="0" fontId="6" fillId="0" borderId="0" xfId="0" applyFont="1" applyBorder="1"/>
    <xf numFmtId="0" fontId="6" fillId="0" borderId="10" xfId="0" applyFont="1" applyBorder="1"/>
    <xf numFmtId="0" fontId="11" fillId="0" borderId="8" xfId="0" applyFont="1" applyBorder="1"/>
    <xf numFmtId="0" fontId="11" fillId="0" borderId="12" xfId="0" applyFont="1" applyBorder="1"/>
    <xf numFmtId="0" fontId="12" fillId="0" borderId="12" xfId="0" applyFont="1" applyBorder="1"/>
    <xf numFmtId="21" fontId="12" fillId="0" borderId="4" xfId="0" applyNumberFormat="1" applyFont="1" applyBorder="1"/>
    <xf numFmtId="0" fontId="6" fillId="0" borderId="12" xfId="0" applyFont="1" applyBorder="1"/>
    <xf numFmtId="21" fontId="6" fillId="0" borderId="4" xfId="0" applyNumberFormat="1" applyFont="1" applyBorder="1"/>
    <xf numFmtId="0" fontId="6" fillId="0" borderId="4" xfId="0" applyFont="1" applyBorder="1"/>
    <xf numFmtId="21" fontId="6" fillId="0" borderId="4" xfId="0" applyNumberFormat="1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5" fillId="0" borderId="0" xfId="0" applyNumberFormat="1" applyFont="1" applyBorder="1" applyAlignment="1"/>
    <xf numFmtId="21" fontId="5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/>
    <xf numFmtId="0" fontId="8" fillId="0" borderId="0" xfId="0" applyNumberFormat="1" applyFont="1" applyBorder="1" applyAlignment="1">
      <alignment horizontal="right"/>
    </xf>
    <xf numFmtId="166" fontId="6" fillId="0" borderId="0" xfId="0" applyNumberFormat="1" applyFont="1" applyProtection="1">
      <protection hidden="1"/>
    </xf>
    <xf numFmtId="166" fontId="6" fillId="0" borderId="2" xfId="0" applyNumberFormat="1" applyFont="1" applyBorder="1" applyProtection="1">
      <protection hidden="1"/>
    </xf>
    <xf numFmtId="0" fontId="5" fillId="0" borderId="5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21" fontId="5" fillId="0" borderId="0" xfId="0" applyNumberFormat="1" applyFont="1" applyBorder="1" applyAlignment="1"/>
    <xf numFmtId="0" fontId="5" fillId="0" borderId="7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15" xfId="0" applyNumberFormat="1" applyFont="1" applyBorder="1" applyAlignment="1"/>
    <xf numFmtId="0" fontId="6" fillId="0" borderId="16" xfId="0" applyFont="1" applyBorder="1"/>
    <xf numFmtId="0" fontId="6" fillId="0" borderId="16" xfId="0" applyFont="1" applyBorder="1" applyAlignment="1">
      <alignment horizontal="center"/>
    </xf>
    <xf numFmtId="0" fontId="5" fillId="0" borderId="17" xfId="0" applyNumberFormat="1" applyFont="1" applyBorder="1" applyAlignment="1"/>
    <xf numFmtId="0" fontId="6" fillId="0" borderId="17" xfId="0" applyFont="1" applyBorder="1"/>
    <xf numFmtId="0" fontId="5" fillId="0" borderId="18" xfId="0" applyNumberFormat="1" applyFont="1" applyBorder="1" applyAlignment="1"/>
    <xf numFmtId="0" fontId="6" fillId="0" borderId="19" xfId="0" applyFont="1" applyBorder="1"/>
    <xf numFmtId="0" fontId="6" fillId="0" borderId="19" xfId="0" applyFont="1" applyBorder="1" applyAlignment="1">
      <alignment horizontal="center"/>
    </xf>
    <xf numFmtId="0" fontId="5" fillId="0" borderId="16" xfId="0" applyNumberFormat="1" applyFont="1" applyBorder="1" applyAlignment="1"/>
    <xf numFmtId="21" fontId="5" fillId="0" borderId="16" xfId="0" applyNumberFormat="1" applyFont="1" applyBorder="1" applyAlignment="1"/>
    <xf numFmtId="0" fontId="6" fillId="0" borderId="20" xfId="0" applyNumberFormat="1" applyFont="1" applyBorder="1" applyAlignment="1"/>
    <xf numFmtId="0" fontId="6" fillId="0" borderId="21" xfId="0" applyNumberFormat="1" applyFont="1" applyBorder="1" applyAlignment="1"/>
    <xf numFmtId="0" fontId="5" fillId="0" borderId="19" xfId="0" applyNumberFormat="1" applyFont="1" applyBorder="1" applyAlignment="1"/>
    <xf numFmtId="21" fontId="5" fillId="0" borderId="19" xfId="0" applyNumberFormat="1" applyFont="1" applyBorder="1" applyAlignment="1"/>
    <xf numFmtId="0" fontId="6" fillId="0" borderId="22" xfId="0" applyNumberFormat="1" applyFont="1" applyBorder="1" applyAlignment="1"/>
    <xf numFmtId="0" fontId="5" fillId="0" borderId="23" xfId="0" applyNumberFormat="1" applyFont="1" applyBorder="1" applyAlignment="1"/>
    <xf numFmtId="0" fontId="5" fillId="0" borderId="24" xfId="0" applyNumberFormat="1" applyFont="1" applyBorder="1" applyAlignment="1"/>
    <xf numFmtId="0" fontId="5" fillId="0" borderId="24" xfId="0" applyNumberFormat="1" applyFont="1" applyBorder="1" applyAlignment="1">
      <alignment horizontal="centerContinuous"/>
    </xf>
    <xf numFmtId="0" fontId="5" fillId="0" borderId="25" xfId="0" applyNumberFormat="1" applyFont="1" applyBorder="1" applyAlignment="1">
      <alignment horizontal="centerContinuous"/>
    </xf>
    <xf numFmtId="164" fontId="5" fillId="0" borderId="16" xfId="0" applyNumberFormat="1" applyFont="1" applyBorder="1" applyAlignment="1">
      <alignment horizontal="left"/>
    </xf>
    <xf numFmtId="0" fontId="6" fillId="0" borderId="16" xfId="0" applyNumberFormat="1" applyFont="1" applyBorder="1" applyAlignment="1"/>
    <xf numFmtId="0" fontId="5" fillId="0" borderId="6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6" fontId="5" fillId="0" borderId="0" xfId="0" applyNumberFormat="1" applyFont="1" applyProtection="1">
      <protection hidden="1"/>
    </xf>
    <xf numFmtId="0" fontId="16" fillId="0" borderId="0" xfId="0" applyFont="1"/>
    <xf numFmtId="166" fontId="6" fillId="0" borderId="0" xfId="0" applyNumberFormat="1" applyFont="1" applyBorder="1" applyProtection="1">
      <protection hidden="1"/>
    </xf>
    <xf numFmtId="0" fontId="8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64" fontId="11" fillId="0" borderId="21" xfId="0" applyNumberFormat="1" applyFont="1" applyFill="1" applyBorder="1" applyAlignment="1">
      <alignment horizontal="center"/>
    </xf>
    <xf numFmtId="164" fontId="11" fillId="0" borderId="22" xfId="0" applyNumberFormat="1" applyFont="1" applyFill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5" fillId="0" borderId="27" xfId="0" applyNumberFormat="1" applyFont="1" applyBorder="1" applyAlignment="1"/>
    <xf numFmtId="0" fontId="5" fillId="0" borderId="26" xfId="0" applyNumberFormat="1" applyFont="1" applyBorder="1" applyAlignment="1"/>
    <xf numFmtId="0" fontId="5" fillId="0" borderId="26" xfId="0" applyNumberFormat="1" applyFont="1" applyBorder="1" applyAlignment="1">
      <alignment horizontal="right"/>
    </xf>
    <xf numFmtId="21" fontId="5" fillId="0" borderId="26" xfId="0" applyNumberFormat="1" applyFont="1" applyBorder="1" applyAlignment="1"/>
    <xf numFmtId="0" fontId="7" fillId="0" borderId="26" xfId="0" applyNumberFormat="1" applyFont="1" applyBorder="1" applyAlignment="1">
      <alignment horizontal="center"/>
    </xf>
    <xf numFmtId="0" fontId="6" fillId="0" borderId="26" xfId="0" applyNumberFormat="1" applyFont="1" applyBorder="1" applyAlignment="1"/>
    <xf numFmtId="0" fontId="7" fillId="0" borderId="28" xfId="0" applyNumberFormat="1" applyFont="1" applyBorder="1" applyAlignment="1">
      <alignment horizontal="centerContinuous"/>
    </xf>
    <xf numFmtId="0" fontId="5" fillId="0" borderId="29" xfId="0" applyNumberFormat="1" applyFont="1" applyBorder="1" applyAlignment="1">
      <alignment horizontal="centerContinuous"/>
    </xf>
    <xf numFmtId="0" fontId="6" fillId="0" borderId="29" xfId="0" applyNumberFormat="1" applyFont="1" applyBorder="1" applyAlignment="1">
      <alignment horizontal="centerContinuous"/>
    </xf>
    <xf numFmtId="0" fontId="6" fillId="0" borderId="30" xfId="0" applyNumberFormat="1" applyFont="1" applyBorder="1" applyAlignment="1">
      <alignment horizontal="centerContinuous"/>
    </xf>
    <xf numFmtId="0" fontId="7" fillId="0" borderId="31" xfId="0" applyNumberFormat="1" applyFont="1" applyBorder="1" applyAlignment="1">
      <alignment horizontal="centerContinuous"/>
    </xf>
    <xf numFmtId="0" fontId="6" fillId="0" borderId="32" xfId="0" applyNumberFormat="1" applyFont="1" applyBorder="1" applyAlignment="1"/>
    <xf numFmtId="0" fontId="5" fillId="0" borderId="33" xfId="0" applyNumberFormat="1" applyFont="1" applyBorder="1" applyAlignment="1">
      <alignment horizontal="centerContinuous" vertical="top"/>
    </xf>
    <xf numFmtId="0" fontId="6" fillId="0" borderId="34" xfId="0" applyNumberFormat="1" applyFont="1" applyBorder="1" applyAlignment="1">
      <alignment horizontal="centerContinuous"/>
    </xf>
    <xf numFmtId="0" fontId="6" fillId="0" borderId="35" xfId="0" applyNumberFormat="1" applyFont="1" applyBorder="1" applyAlignment="1">
      <alignment horizontal="centerContinuous"/>
    </xf>
    <xf numFmtId="21" fontId="11" fillId="0" borderId="20" xfId="0" applyNumberFormat="1" applyFont="1" applyFill="1" applyBorder="1" applyAlignment="1">
      <alignment horizontal="center"/>
    </xf>
    <xf numFmtId="21" fontId="11" fillId="0" borderId="21" xfId="0" applyNumberFormat="1" applyFont="1" applyFill="1" applyBorder="1" applyAlignment="1">
      <alignment horizontal="center"/>
    </xf>
    <xf numFmtId="0" fontId="17" fillId="0" borderId="36" xfId="0" applyNumberFormat="1" applyFont="1" applyBorder="1" applyAlignment="1">
      <alignment horizontal="center"/>
    </xf>
    <xf numFmtId="21" fontId="6" fillId="0" borderId="0" xfId="0" applyNumberFormat="1" applyFont="1" applyAlignment="1"/>
    <xf numFmtId="46" fontId="1" fillId="0" borderId="0" xfId="0" applyNumberFormat="1" applyFont="1" applyAlignment="1"/>
    <xf numFmtId="21" fontId="1" fillId="0" borderId="0" xfId="0" applyNumberFormat="1" applyFont="1" applyAlignment="1"/>
    <xf numFmtId="0" fontId="1" fillId="0" borderId="4" xfId="0" applyNumberFormat="1" applyFont="1" applyBorder="1" applyAlignment="1"/>
    <xf numFmtId="0" fontId="19" fillId="4" borderId="37" xfId="0" applyNumberFormat="1" applyFont="1" applyFill="1" applyBorder="1" applyAlignment="1">
      <alignment horizontal="center"/>
    </xf>
    <xf numFmtId="21" fontId="5" fillId="0" borderId="19" xfId="0" applyNumberFormat="1" applyFont="1" applyBorder="1" applyAlignment="1">
      <alignment horizontal="right"/>
    </xf>
    <xf numFmtId="14" fontId="11" fillId="0" borderId="4" xfId="0" applyNumberFormat="1" applyFont="1" applyBorder="1"/>
    <xf numFmtId="0" fontId="6" fillId="0" borderId="21" xfId="0" applyNumberFormat="1" applyFont="1" applyBorder="1" applyAlignment="1">
      <alignment horizontal="left"/>
    </xf>
    <xf numFmtId="168" fontId="5" fillId="0" borderId="0" xfId="0" applyNumberFormat="1" applyFont="1" applyBorder="1" applyAlignment="1"/>
    <xf numFmtId="168" fontId="6" fillId="0" borderId="4" xfId="0" applyNumberFormat="1" applyFont="1" applyBorder="1" applyAlignment="1">
      <alignment horizontal="right"/>
    </xf>
    <xf numFmtId="168" fontId="6" fillId="0" borderId="4" xfId="0" applyNumberFormat="1" applyFont="1" applyBorder="1"/>
    <xf numFmtId="168" fontId="12" fillId="0" borderId="4" xfId="1" applyNumberFormat="1" applyFont="1" applyBorder="1"/>
    <xf numFmtId="168" fontId="6" fillId="0" borderId="16" xfId="0" applyNumberFormat="1" applyFont="1" applyBorder="1"/>
    <xf numFmtId="168" fontId="6" fillId="0" borderId="0" xfId="0" applyNumberFormat="1" applyFont="1" applyBorder="1"/>
    <xf numFmtId="168" fontId="6" fillId="0" borderId="19" xfId="0" applyNumberFormat="1" applyFont="1" applyBorder="1"/>
    <xf numFmtId="0" fontId="6" fillId="0" borderId="9" xfId="0" applyFont="1" applyBorder="1"/>
    <xf numFmtId="0" fontId="5" fillId="0" borderId="39" xfId="0" applyNumberFormat="1" applyFont="1" applyBorder="1" applyAlignment="1"/>
    <xf numFmtId="0" fontId="14" fillId="5" borderId="40" xfId="0" applyNumberFormat="1" applyFont="1" applyFill="1" applyBorder="1" applyAlignment="1">
      <alignment horizontal="center"/>
    </xf>
    <xf numFmtId="0" fontId="25" fillId="5" borderId="41" xfId="0" applyNumberFormat="1" applyFont="1" applyFill="1" applyBorder="1" applyAlignment="1">
      <alignment horizontal="left"/>
    </xf>
    <xf numFmtId="0" fontId="26" fillId="5" borderId="40" xfId="0" applyNumberFormat="1" applyFont="1" applyFill="1" applyBorder="1" applyAlignment="1">
      <alignment horizontal="right"/>
    </xf>
    <xf numFmtId="164" fontId="25" fillId="5" borderId="40" xfId="0" applyNumberFormat="1" applyFont="1" applyFill="1" applyBorder="1" applyAlignment="1">
      <alignment horizontal="centerContinuous"/>
    </xf>
    <xf numFmtId="0" fontId="26" fillId="5" borderId="42" xfId="0" applyNumberFormat="1" applyFont="1" applyFill="1" applyBorder="1" applyAlignment="1">
      <alignment horizontal="centerContinuous"/>
    </xf>
    <xf numFmtId="0" fontId="27" fillId="5" borderId="40" xfId="0" applyNumberFormat="1" applyFont="1" applyFill="1" applyBorder="1" applyAlignment="1">
      <alignment horizontal="center"/>
    </xf>
    <xf numFmtId="0" fontId="9" fillId="0" borderId="36" xfId="0" applyNumberFormat="1" applyFont="1" applyBorder="1" applyAlignment="1">
      <alignment horizontal="center"/>
    </xf>
    <xf numFmtId="0" fontId="9" fillId="0" borderId="5" xfId="0" applyNumberFormat="1" applyFont="1" applyBorder="1" applyAlignment="1">
      <alignment horizontal="center"/>
    </xf>
    <xf numFmtId="0" fontId="9" fillId="0" borderId="43" xfId="0" applyNumberFormat="1" applyFont="1" applyBorder="1" applyAlignment="1">
      <alignment horizontal="center"/>
    </xf>
    <xf numFmtId="0" fontId="17" fillId="0" borderId="44" xfId="0" applyNumberFormat="1" applyFont="1" applyBorder="1" applyAlignment="1">
      <alignment horizontal="center"/>
    </xf>
    <xf numFmtId="0" fontId="5" fillId="0" borderId="44" xfId="0" applyNumberFormat="1" applyFont="1" applyBorder="1" applyAlignment="1">
      <alignment horizontal="center"/>
    </xf>
    <xf numFmtId="0" fontId="7" fillId="1" borderId="3" xfId="0" applyNumberFormat="1" applyFont="1" applyFill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8" fontId="5" fillId="0" borderId="3" xfId="1" applyNumberFormat="1" applyFont="1" applyBorder="1" applyAlignment="1">
      <alignment horizontal="center"/>
    </xf>
    <xf numFmtId="167" fontId="5" fillId="0" borderId="26" xfId="0" applyNumberFormat="1" applyFont="1" applyBorder="1" applyAlignment="1">
      <alignment horizontal="left"/>
    </xf>
    <xf numFmtId="170" fontId="22" fillId="6" borderId="3" xfId="0" applyNumberFormat="1" applyFont="1" applyFill="1" applyBorder="1" applyAlignment="1">
      <alignment horizontal="center"/>
    </xf>
    <xf numFmtId="1" fontId="22" fillId="6" borderId="3" xfId="0" applyNumberFormat="1" applyFont="1" applyFill="1" applyBorder="1" applyAlignment="1">
      <alignment horizontal="center"/>
    </xf>
    <xf numFmtId="170" fontId="20" fillId="6" borderId="3" xfId="0" applyNumberFormat="1" applyFont="1" applyFill="1" applyBorder="1" applyAlignment="1">
      <alignment horizontal="center"/>
    </xf>
    <xf numFmtId="0" fontId="20" fillId="6" borderId="3" xfId="0" applyNumberFormat="1" applyFont="1" applyFill="1" applyBorder="1" applyAlignment="1">
      <alignment horizontal="center"/>
    </xf>
    <xf numFmtId="0" fontId="2" fillId="2" borderId="51" xfId="0" applyNumberFormat="1" applyFont="1" applyFill="1" applyBorder="1" applyAlignment="1">
      <alignment horizontal="left"/>
    </xf>
    <xf numFmtId="0" fontId="2" fillId="2" borderId="51" xfId="0" applyNumberFormat="1" applyFont="1" applyFill="1" applyBorder="1" applyAlignment="1"/>
    <xf numFmtId="0" fontId="2" fillId="2" borderId="51" xfId="0" applyNumberFormat="1" applyFont="1" applyFill="1" applyBorder="1" applyAlignment="1">
      <alignment horizontal="center"/>
    </xf>
    <xf numFmtId="0" fontId="2" fillId="2" borderId="52" xfId="0" applyNumberFormat="1" applyFont="1" applyFill="1" applyBorder="1" applyAlignment="1">
      <alignment horizontal="center"/>
    </xf>
    <xf numFmtId="0" fontId="16" fillId="6" borderId="14" xfId="0" applyNumberFormat="1" applyFont="1" applyFill="1" applyBorder="1" applyAlignment="1">
      <alignment horizontal="center"/>
    </xf>
    <xf numFmtId="0" fontId="28" fillId="0" borderId="53" xfId="0" applyFont="1" applyBorder="1"/>
    <xf numFmtId="0" fontId="28" fillId="0" borderId="48" xfId="0" applyFont="1" applyBorder="1"/>
    <xf numFmtId="0" fontId="0" fillId="0" borderId="54" xfId="0" applyBorder="1"/>
    <xf numFmtId="3" fontId="22" fillId="6" borderId="45" xfId="0" applyNumberFormat="1" applyFont="1" applyFill="1" applyBorder="1" applyAlignment="1">
      <alignment horizontal="center"/>
    </xf>
    <xf numFmtId="1" fontId="23" fillId="6" borderId="27" xfId="0" applyNumberFormat="1" applyFont="1" applyFill="1" applyBorder="1" applyAlignment="1">
      <alignment horizontal="center"/>
    </xf>
    <xf numFmtId="49" fontId="22" fillId="6" borderId="26" xfId="0" applyNumberFormat="1" applyFont="1" applyFill="1" applyBorder="1" applyAlignment="1">
      <alignment horizontal="center"/>
    </xf>
    <xf numFmtId="49" fontId="29" fillId="0" borderId="54" xfId="0" quotePrefix="1" applyNumberFormat="1" applyFont="1" applyBorder="1"/>
    <xf numFmtId="0" fontId="28" fillId="0" borderId="55" xfId="0" applyFont="1" applyBorder="1"/>
    <xf numFmtId="0" fontId="28" fillId="0" borderId="27" xfId="0" applyFont="1" applyBorder="1"/>
    <xf numFmtId="0" fontId="0" fillId="0" borderId="56" xfId="0" applyFont="1" applyBorder="1"/>
    <xf numFmtId="3" fontId="20" fillId="6" borderId="45" xfId="0" applyNumberFormat="1" applyFont="1" applyFill="1" applyBorder="1" applyAlignment="1">
      <alignment horizontal="center"/>
    </xf>
    <xf numFmtId="0" fontId="24" fillId="6" borderId="27" xfId="0" applyNumberFormat="1" applyFont="1" applyFill="1" applyBorder="1" applyAlignment="1">
      <alignment horizontal="center"/>
    </xf>
    <xf numFmtId="0" fontId="0" fillId="0" borderId="56" xfId="0" applyBorder="1"/>
    <xf numFmtId="49" fontId="29" fillId="0" borderId="56" xfId="0" quotePrefix="1" applyNumberFormat="1" applyFont="1" applyBorder="1"/>
    <xf numFmtId="0" fontId="0" fillId="0" borderId="56" xfId="0" applyFill="1" applyBorder="1"/>
    <xf numFmtId="0" fontId="5" fillId="0" borderId="59" xfId="0" applyNumberFormat="1" applyFont="1" applyBorder="1" applyAlignment="1">
      <alignment horizontal="center"/>
    </xf>
    <xf numFmtId="0" fontId="7" fillId="1" borderId="13" xfId="0" applyNumberFormat="1" applyFont="1" applyFill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right"/>
    </xf>
    <xf numFmtId="0" fontId="7" fillId="1" borderId="62" xfId="0" applyNumberFormat="1" applyFont="1" applyFill="1" applyBorder="1" applyAlignment="1">
      <alignment horizontal="center"/>
    </xf>
    <xf numFmtId="0" fontId="5" fillId="1" borderId="63" xfId="0" applyNumberFormat="1" applyFont="1" applyFill="1" applyBorder="1" applyAlignment="1">
      <alignment horizontal="center"/>
    </xf>
    <xf numFmtId="21" fontId="9" fillId="1" borderId="63" xfId="0" applyNumberFormat="1" applyFont="1" applyFill="1" applyBorder="1" applyAlignment="1">
      <alignment horizontal="left"/>
    </xf>
    <xf numFmtId="0" fontId="5" fillId="1" borderId="63" xfId="0" applyNumberFormat="1" applyFont="1" applyFill="1" applyBorder="1" applyAlignment="1">
      <alignment horizontal="right"/>
    </xf>
    <xf numFmtId="168" fontId="7" fillId="1" borderId="63" xfId="0" applyNumberFormat="1" applyFont="1" applyFill="1" applyBorder="1" applyAlignment="1">
      <alignment horizontal="center"/>
    </xf>
    <xf numFmtId="0" fontId="5" fillId="1" borderId="63" xfId="0" applyNumberFormat="1" applyFont="1" applyFill="1" applyBorder="1" applyAlignment="1"/>
    <xf numFmtId="0" fontId="6" fillId="1" borderId="63" xfId="0" applyNumberFormat="1" applyFont="1" applyFill="1" applyBorder="1" applyAlignment="1"/>
    <xf numFmtId="15" fontId="5" fillId="1" borderId="63" xfId="0" applyNumberFormat="1" applyFont="1" applyFill="1" applyBorder="1" applyAlignment="1"/>
    <xf numFmtId="164" fontId="5" fillId="1" borderId="63" xfId="0" applyNumberFormat="1" applyFont="1" applyFill="1" applyBorder="1" applyAlignment="1">
      <alignment horizontal="center"/>
    </xf>
    <xf numFmtId="15" fontId="18" fillId="3" borderId="63" xfId="0" applyNumberFormat="1" applyFont="1" applyFill="1" applyBorder="1" applyAlignment="1">
      <alignment vertical="center"/>
    </xf>
    <xf numFmtId="164" fontId="5" fillId="1" borderId="63" xfId="0" applyNumberFormat="1" applyFont="1" applyFill="1" applyBorder="1" applyAlignment="1">
      <alignment horizontal="centerContinuous"/>
    </xf>
    <xf numFmtId="0" fontId="5" fillId="1" borderId="59" xfId="0" applyNumberFormat="1" applyFont="1" applyFill="1" applyBorder="1" applyAlignment="1">
      <alignment horizontal="left"/>
    </xf>
    <xf numFmtId="0" fontId="30" fillId="6" borderId="57" xfId="0" applyFont="1" applyFill="1" applyBorder="1" applyAlignment="1">
      <alignment horizontal="center"/>
    </xf>
    <xf numFmtId="0" fontId="7" fillId="6" borderId="5" xfId="0" applyNumberFormat="1" applyFont="1" applyFill="1" applyBorder="1" applyAlignment="1">
      <alignment horizontal="center"/>
    </xf>
    <xf numFmtId="0" fontId="5" fillId="6" borderId="5" xfId="0" applyNumberFormat="1" applyFont="1" applyFill="1" applyBorder="1" applyAlignment="1">
      <alignment horizontal="center"/>
    </xf>
    <xf numFmtId="0" fontId="5" fillId="6" borderId="5" xfId="0" applyNumberFormat="1" applyFont="1" applyFill="1" applyBorder="1" applyAlignment="1">
      <alignment horizontal="centerContinuous" vertical="center"/>
    </xf>
    <xf numFmtId="0" fontId="5" fillId="6" borderId="5" xfId="0" applyNumberFormat="1" applyFont="1" applyFill="1" applyBorder="1" applyAlignment="1"/>
    <xf numFmtId="0" fontId="30" fillId="6" borderId="58" xfId="0" applyFont="1" applyFill="1" applyBorder="1" applyAlignment="1">
      <alignment horizontal="center"/>
    </xf>
    <xf numFmtId="0" fontId="10" fillId="6" borderId="1" xfId="0" applyNumberFormat="1" applyFont="1" applyFill="1" applyBorder="1" applyAlignment="1"/>
    <xf numFmtId="0" fontId="5" fillId="6" borderId="1" xfId="0" applyNumberFormat="1" applyFont="1" applyFill="1" applyBorder="1" applyAlignment="1">
      <alignment horizontal="center"/>
    </xf>
    <xf numFmtId="0" fontId="7" fillId="6" borderId="1" xfId="0" applyNumberFormat="1" applyFont="1" applyFill="1" applyBorder="1" applyAlignment="1">
      <alignment horizontal="centerContinuous" vertical="top"/>
    </xf>
    <xf numFmtId="0" fontId="7" fillId="6" borderId="1" xfId="0" applyNumberFormat="1" applyFont="1" applyFill="1" applyBorder="1" applyAlignment="1">
      <alignment horizontal="center" vertical="top"/>
    </xf>
    <xf numFmtId="0" fontId="9" fillId="6" borderId="36" xfId="0" applyNumberFormat="1" applyFont="1" applyFill="1" applyBorder="1" applyAlignment="1">
      <alignment horizontal="center"/>
    </xf>
    <xf numFmtId="0" fontId="9" fillId="6" borderId="5" xfId="0" applyNumberFormat="1" applyFont="1" applyFill="1" applyBorder="1" applyAlignment="1">
      <alignment horizontal="center"/>
    </xf>
    <xf numFmtId="164" fontId="7" fillId="6" borderId="13" xfId="0" applyNumberFormat="1" applyFont="1" applyFill="1" applyBorder="1" applyAlignment="1">
      <alignment horizontal="center"/>
    </xf>
    <xf numFmtId="0" fontId="7" fillId="7" borderId="3" xfId="0" applyNumberFormat="1" applyFont="1" applyFill="1" applyBorder="1" applyAlignment="1">
      <alignment horizontal="center"/>
    </xf>
    <xf numFmtId="0" fontId="13" fillId="6" borderId="3" xfId="0" applyNumberFormat="1" applyFont="1" applyFill="1" applyBorder="1" applyAlignment="1">
      <alignment horizontal="center"/>
    </xf>
    <xf numFmtId="0" fontId="11" fillId="6" borderId="3" xfId="0" applyFont="1" applyFill="1" applyBorder="1" applyAlignment="1">
      <alignment horizontal="left"/>
    </xf>
    <xf numFmtId="164" fontId="6" fillId="6" borderId="3" xfId="0" applyNumberFormat="1" applyFont="1" applyFill="1" applyBorder="1" applyAlignment="1">
      <alignment horizontal="center"/>
    </xf>
    <xf numFmtId="0" fontId="21" fillId="6" borderId="23" xfId="0" applyNumberFormat="1" applyFont="1" applyFill="1" applyBorder="1" applyAlignment="1">
      <alignment horizontal="center"/>
    </xf>
    <xf numFmtId="0" fontId="21" fillId="6" borderId="24" xfId="0" applyNumberFormat="1" applyFont="1" applyFill="1" applyBorder="1" applyAlignment="1">
      <alignment horizontal="center"/>
    </xf>
    <xf numFmtId="0" fontId="21" fillId="6" borderId="25" xfId="0" applyNumberFormat="1" applyFont="1" applyFill="1" applyBorder="1" applyAlignment="1">
      <alignment horizontal="center"/>
    </xf>
    <xf numFmtId="164" fontId="6" fillId="0" borderId="16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0" fontId="15" fillId="0" borderId="23" xfId="0" applyNumberFormat="1" applyFont="1" applyBorder="1" applyAlignment="1">
      <alignment horizontal="center"/>
    </xf>
    <xf numFmtId="0" fontId="15" fillId="0" borderId="24" xfId="0" applyNumberFormat="1" applyFont="1" applyBorder="1" applyAlignment="1">
      <alignment horizontal="center"/>
    </xf>
    <xf numFmtId="0" fontId="15" fillId="0" borderId="25" xfId="0" applyNumberFormat="1" applyFont="1" applyBorder="1" applyAlignment="1">
      <alignment horizontal="center"/>
    </xf>
    <xf numFmtId="0" fontId="14" fillId="0" borderId="17" xfId="0" applyFont="1" applyBorder="1" applyAlignment="1">
      <alignment horizontal="justify" vertical="justify"/>
    </xf>
    <xf numFmtId="0" fontId="5" fillId="0" borderId="0" xfId="0" applyFont="1" applyBorder="1" applyAlignment="1">
      <alignment horizontal="justify" vertical="justify"/>
    </xf>
    <xf numFmtId="0" fontId="5" fillId="0" borderId="21" xfId="0" applyFont="1" applyBorder="1" applyAlignment="1">
      <alignment horizontal="justify" vertical="justify"/>
    </xf>
    <xf numFmtId="0" fontId="5" fillId="0" borderId="17" xfId="0" applyFont="1" applyBorder="1" applyAlignment="1">
      <alignment horizontal="justify" vertical="justify"/>
    </xf>
    <xf numFmtId="0" fontId="5" fillId="0" borderId="18" xfId="0" applyFont="1" applyBorder="1" applyAlignment="1">
      <alignment horizontal="justify" vertical="justify"/>
    </xf>
    <xf numFmtId="0" fontId="5" fillId="0" borderId="19" xfId="0" applyFont="1" applyBorder="1" applyAlignment="1">
      <alignment horizontal="justify" vertical="justify"/>
    </xf>
    <xf numFmtId="0" fontId="5" fillId="0" borderId="22" xfId="0" applyFont="1" applyBorder="1" applyAlignment="1">
      <alignment horizontal="justify" vertical="justify"/>
    </xf>
    <xf numFmtId="169" fontId="25" fillId="5" borderId="40" xfId="0" applyNumberFormat="1" applyFont="1" applyFill="1" applyBorder="1" applyAlignment="1">
      <alignment horizontal="center"/>
    </xf>
    <xf numFmtId="0" fontId="2" fillId="2" borderId="60" xfId="0" applyNumberFormat="1" applyFont="1" applyFill="1" applyBorder="1" applyAlignment="1">
      <alignment horizontal="right"/>
    </xf>
    <xf numFmtId="0" fontId="2" fillId="2" borderId="61" xfId="0" applyNumberFormat="1" applyFont="1" applyFill="1" applyBorder="1" applyAlignment="1">
      <alignment horizontal="right"/>
    </xf>
    <xf numFmtId="0" fontId="21" fillId="4" borderId="46" xfId="0" applyNumberFormat="1" applyFont="1" applyFill="1" applyBorder="1" applyAlignment="1">
      <alignment horizontal="center"/>
    </xf>
    <xf numFmtId="0" fontId="21" fillId="4" borderId="47" xfId="0" applyNumberFormat="1" applyFont="1" applyFill="1" applyBorder="1" applyAlignment="1">
      <alignment horizontal="center"/>
    </xf>
    <xf numFmtId="0" fontId="2" fillId="2" borderId="50" xfId="0" applyNumberFormat="1" applyFont="1" applyFill="1" applyBorder="1" applyAlignment="1">
      <alignment horizontal="center"/>
    </xf>
    <xf numFmtId="0" fontId="2" fillId="2" borderId="49" xfId="0" applyNumberFormat="1" applyFont="1" applyFill="1" applyBorder="1" applyAlignment="1">
      <alignment horizontal="center"/>
    </xf>
    <xf numFmtId="14" fontId="5" fillId="0" borderId="26" xfId="0" applyNumberFormat="1" applyFont="1" applyBorder="1" applyAlignment="1">
      <alignment horizontal="center"/>
    </xf>
    <xf numFmtId="0" fontId="5" fillId="0" borderId="26" xfId="0" applyNumberFormat="1" applyFont="1" applyBorder="1" applyAlignment="1">
      <alignment horizontal="center"/>
    </xf>
    <xf numFmtId="0" fontId="9" fillId="0" borderId="36" xfId="0" applyNumberFormat="1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4" fillId="1" borderId="38" xfId="0" applyNumberFormat="1" applyFont="1" applyFill="1" applyBorder="1" applyAlignment="1">
      <alignment horizontal="center"/>
    </xf>
    <xf numFmtId="0" fontId="4" fillId="1" borderId="6" xfId="0" applyNumberFormat="1" applyFont="1" applyFill="1" applyBorder="1" applyAlignment="1">
      <alignment horizontal="center"/>
    </xf>
    <xf numFmtId="0" fontId="4" fillId="1" borderId="7" xfId="0" applyNumberFormat="1" applyFont="1" applyFill="1" applyBorder="1" applyAlignment="1">
      <alignment horizontal="center"/>
    </xf>
    <xf numFmtId="0" fontId="5" fillId="6" borderId="38" xfId="0" applyNumberFormat="1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5" fillId="0" borderId="38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21" fontId="7" fillId="1" borderId="63" xfId="0" applyNumberFormat="1" applyFont="1" applyFill="1" applyBorder="1" applyAlignment="1">
      <alignment horizontal="center"/>
    </xf>
    <xf numFmtId="164" fontId="7" fillId="8" borderId="13" xfId="0" applyNumberFormat="1" applyFont="1" applyFill="1" applyBorder="1" applyAlignment="1">
      <alignment horizontal="center"/>
    </xf>
    <xf numFmtId="0" fontId="7" fillId="9" borderId="3" xfId="0" applyNumberFormat="1" applyFont="1" applyFill="1" applyBorder="1" applyAlignment="1">
      <alignment horizontal="center"/>
    </xf>
    <xf numFmtId="0" fontId="13" fillId="8" borderId="3" xfId="0" applyNumberFormat="1" applyFont="1" applyFill="1" applyBorder="1" applyAlignment="1">
      <alignment horizontal="center"/>
    </xf>
    <xf numFmtId="0" fontId="11" fillId="8" borderId="3" xfId="0" applyFont="1" applyFill="1" applyBorder="1" applyAlignment="1">
      <alignment horizontal="left"/>
    </xf>
    <xf numFmtId="164" fontId="6" fillId="8" borderId="3" xfId="0" applyNumberFormat="1" applyFont="1" applyFill="1" applyBorder="1" applyAlignment="1">
      <alignment horizontal="center"/>
    </xf>
    <xf numFmtId="0" fontId="31" fillId="0" borderId="0" xfId="0" applyNumberFormat="1" applyFont="1" applyAlignment="1">
      <alignment horizontal="center" vertical="center" wrapText="1"/>
    </xf>
  </cellXfs>
  <cellStyles count="2">
    <cellStyle name="Millares [0]" xfId="1" builtinId="6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249B1B"/>
      <rgbColor rgb="00800080"/>
      <rgbColor rgb="00008080"/>
      <rgbColor rgb="00C8C8C8"/>
      <rgbColor rgb="00808080"/>
      <rgbColor rgb="007DD4FF"/>
      <rgbColor rgb="00FEACF4"/>
      <rgbColor rgb="00FFFFCC"/>
      <rgbColor rgb="00CCFFFF"/>
      <rgbColor rgb="004B9C2E"/>
      <rgbColor rgb="00FD1919"/>
      <rgbColor rgb="0014429E"/>
      <rgbColor rgb="00FFDDDD"/>
      <rgbColor rgb="00000080"/>
      <rgbColor rgb="008A008A"/>
      <rgbColor rgb="00FFFF00"/>
      <rgbColor rgb="0000FFFF"/>
      <rgbColor rgb="0046B543"/>
      <rgbColor rgb="00FF664D"/>
      <rgbColor rgb="00B4FED7"/>
      <rgbColor rgb="000000FF"/>
      <rgbColor rgb="0000CCFF"/>
      <rgbColor rgb="00D1FFFF"/>
      <rgbColor rgb="00D5FFF3"/>
      <rgbColor rgb="00FFFF99"/>
      <rgbColor rgb="0099CCFF"/>
      <rgbColor rgb="00FF99CC"/>
      <rgbColor rgb="00CC99FF"/>
      <rgbColor rgb="00FFE2C5"/>
      <rgbColor rgb="003366FF"/>
      <rgbColor rgb="0033CCCC"/>
      <rgbColor rgb="0099CC00"/>
      <rgbColor rgb="00FEBC02"/>
      <rgbColor rgb="00FF9900"/>
      <rgbColor rgb="00FF6600"/>
      <rgbColor rgb="00666699"/>
      <rgbColor rgb="00A0A0A0"/>
      <rgbColor rgb="00003366"/>
      <rgbColor rgb="003A9438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247650</xdr:rowOff>
    </xdr:from>
    <xdr:to>
      <xdr:col>1</xdr:col>
      <xdr:colOff>447675</xdr:colOff>
      <xdr:row>3</xdr:row>
      <xdr:rowOff>114300</xdr:rowOff>
    </xdr:to>
    <xdr:pic>
      <xdr:nvPicPr>
        <xdr:cNvPr id="1158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075" y="247650"/>
          <a:ext cx="990600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76201</xdr:colOff>
      <xdr:row>0</xdr:row>
      <xdr:rowOff>247650</xdr:rowOff>
    </xdr:from>
    <xdr:to>
      <xdr:col>1</xdr:col>
      <xdr:colOff>571501</xdr:colOff>
      <xdr:row>3</xdr:row>
      <xdr:rowOff>114300</xdr:rowOff>
    </xdr:to>
    <xdr:pic>
      <xdr:nvPicPr>
        <xdr:cNvPr id="4" name="2 Imagen" descr="ESCUDO FHCV .JP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201" y="247650"/>
          <a:ext cx="1257300" cy="1390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152400</xdr:rowOff>
    </xdr:from>
    <xdr:to>
      <xdr:col>1</xdr:col>
      <xdr:colOff>381001</xdr:colOff>
      <xdr:row>3</xdr:row>
      <xdr:rowOff>211224</xdr:rowOff>
    </xdr:to>
    <xdr:pic>
      <xdr:nvPicPr>
        <xdr:cNvPr id="3200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125" y="152400"/>
          <a:ext cx="659947" cy="916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27215</xdr:colOff>
      <xdr:row>0</xdr:row>
      <xdr:rowOff>0</xdr:rowOff>
    </xdr:from>
    <xdr:to>
      <xdr:col>1</xdr:col>
      <xdr:colOff>684894</xdr:colOff>
      <xdr:row>4</xdr:row>
      <xdr:rowOff>88446</xdr:rowOff>
    </xdr:to>
    <xdr:pic>
      <xdr:nvPicPr>
        <xdr:cNvPr id="4" name="2 Imagen" descr="ESCUDO FHCV .JP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215" y="0"/>
          <a:ext cx="1174750" cy="1190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320675</xdr:colOff>
      <xdr:row>1</xdr:row>
      <xdr:rowOff>152400</xdr:rowOff>
    </xdr:from>
    <xdr:to>
      <xdr:col>0</xdr:col>
      <xdr:colOff>723900</xdr:colOff>
      <xdr:row>3</xdr:row>
      <xdr:rowOff>61943</xdr:rowOff>
    </xdr:to>
    <xdr:pic>
      <xdr:nvPicPr>
        <xdr:cNvPr id="219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0675" y="368300"/>
          <a:ext cx="403225" cy="569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927100</xdr:colOff>
      <xdr:row>3</xdr:row>
      <xdr:rowOff>159592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27100" cy="1016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1174750</xdr:colOff>
      <xdr:row>4</xdr:row>
      <xdr:rowOff>111125</xdr:rowOff>
    </xdr:to>
    <xdr:pic>
      <xdr:nvPicPr>
        <xdr:cNvPr id="4" name="2 Imagen" descr="ESCUDO FHCV .JP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74750" cy="1190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O33"/>
  <sheetViews>
    <sheetView showOutlineSymbols="0" zoomScale="75" zoomScaleNormal="87" workbookViewId="0">
      <selection activeCell="D3" sqref="D3"/>
    </sheetView>
  </sheetViews>
  <sheetFormatPr baseColWidth="10" defaultColWidth="9.6640625" defaultRowHeight="15"/>
  <cols>
    <col min="1" max="1" width="8.88671875" style="1" customWidth="1"/>
    <col min="2" max="2" width="6.77734375" style="1" customWidth="1"/>
    <col min="3" max="3" width="5.21875" style="1" customWidth="1"/>
    <col min="4" max="4" width="10.33203125" style="1" customWidth="1"/>
    <col min="5" max="5" width="7.77734375" style="1" bestFit="1" customWidth="1"/>
    <col min="6" max="6" width="5.88671875" style="1" customWidth="1"/>
    <col min="7" max="7" width="11.6640625" style="1" customWidth="1"/>
    <col min="8" max="8" width="7.6640625" style="1" customWidth="1"/>
    <col min="9" max="9" width="11" style="1" customWidth="1"/>
    <col min="10" max="10" width="11.21875" style="1" customWidth="1"/>
    <col min="11" max="11" width="9.6640625" style="1" customWidth="1"/>
    <col min="12" max="12" width="16.21875" style="1" bestFit="1" customWidth="1"/>
    <col min="13" max="16384" width="9.6640625" style="1"/>
  </cols>
  <sheetData>
    <row r="1" spans="1:15" ht="56.25" customHeight="1" thickTop="1" thickBot="1">
      <c r="C1" s="175" t="s">
        <v>105</v>
      </c>
      <c r="D1" s="176"/>
      <c r="E1" s="176"/>
      <c r="F1" s="176"/>
      <c r="G1" s="176"/>
      <c r="H1" s="176"/>
      <c r="I1" s="176"/>
      <c r="J1" s="177"/>
      <c r="K1"/>
      <c r="L1" s="3"/>
      <c r="M1" s="3" t="s">
        <v>125</v>
      </c>
    </row>
    <row r="2" spans="1:15" ht="31.5" customHeight="1" thickTop="1" thickBot="1">
      <c r="C2" s="3"/>
      <c r="D2" s="3"/>
      <c r="E2" s="3"/>
      <c r="F2" s="3"/>
      <c r="G2" s="3"/>
      <c r="H2" s="3"/>
      <c r="I2" s="3"/>
      <c r="J2" s="3"/>
      <c r="K2"/>
      <c r="L2" s="12" t="s">
        <v>32</v>
      </c>
      <c r="M2" s="99" t="s">
        <v>98</v>
      </c>
    </row>
    <row r="3" spans="1:15" ht="31.5" customHeight="1" thickBot="1">
      <c r="C3" s="3"/>
      <c r="D3" s="3"/>
      <c r="E3" s="3"/>
      <c r="F3" s="3"/>
      <c r="G3" s="106" t="str">
        <f>+M1</f>
        <v>CEA 80</v>
      </c>
      <c r="H3" s="3"/>
      <c r="I3" s="3"/>
      <c r="J3" s="3"/>
      <c r="K3"/>
      <c r="L3" s="13" t="s">
        <v>33</v>
      </c>
      <c r="M3" s="90">
        <v>44373</v>
      </c>
    </row>
    <row r="4" spans="1:15" ht="31.5" customHeight="1" thickBot="1">
      <c r="C4" s="3"/>
      <c r="D4" s="3"/>
      <c r="E4" s="3"/>
      <c r="F4" s="3"/>
      <c r="G4" s="4"/>
      <c r="H4" s="3"/>
      <c r="I4" s="3"/>
      <c r="J4" s="3"/>
      <c r="K4"/>
      <c r="L4" s="14" t="s">
        <v>34</v>
      </c>
      <c r="M4" s="95">
        <f>M9+M11+M13</f>
        <v>80</v>
      </c>
    </row>
    <row r="5" spans="1:15" ht="31.5" customHeight="1" thickBot="1">
      <c r="C5" s="102" t="str">
        <f>IF(M2="","LUGAR",M2)</f>
        <v>Ademuz</v>
      </c>
      <c r="D5" s="101"/>
      <c r="E5" s="190">
        <f>IF(M3="","FECHA",M3)</f>
        <v>44373</v>
      </c>
      <c r="F5" s="190"/>
      <c r="G5" s="190"/>
      <c r="H5" s="103" t="s">
        <v>82</v>
      </c>
      <c r="I5" s="104" t="str">
        <f>IF(M6="","",M6)</f>
        <v>Escalonada</v>
      </c>
      <c r="J5" s="105" t="s">
        <v>19</v>
      </c>
      <c r="K5" s="2"/>
      <c r="L5" s="14" t="s">
        <v>35</v>
      </c>
      <c r="M5" s="15">
        <f>M10+M12+M14+M16</f>
        <v>4.1666666666666664E-2</v>
      </c>
    </row>
    <row r="6" spans="1:15" ht="31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9"/>
      <c r="L6" s="16" t="s">
        <v>36</v>
      </c>
      <c r="M6" s="17" t="s">
        <v>106</v>
      </c>
    </row>
    <row r="7" spans="1:15" ht="31.5" customHeight="1" thickBot="1">
      <c r="A7" s="3"/>
      <c r="B7" s="3"/>
      <c r="C7" s="3"/>
      <c r="D7" s="3"/>
      <c r="E7" s="3"/>
      <c r="F7" s="3"/>
      <c r="G7" s="3"/>
      <c r="H7" s="3"/>
      <c r="I7" s="3"/>
      <c r="J7" s="8" t="s">
        <v>20</v>
      </c>
      <c r="K7" s="9"/>
      <c r="L7" s="16" t="s">
        <v>37</v>
      </c>
      <c r="M7" s="87">
        <v>11</v>
      </c>
    </row>
    <row r="8" spans="1:15" ht="31.5" customHeight="1" thickTop="1">
      <c r="A8" s="35" t="s">
        <v>25</v>
      </c>
      <c r="B8" s="96">
        <f>IF(M9="","",M9)</f>
        <v>30</v>
      </c>
      <c r="C8" s="36" t="s">
        <v>26</v>
      </c>
      <c r="D8" s="37" t="str">
        <f>IF(M11="","Llegada","Desc. Obligat.")</f>
        <v>Desc. Obligat.</v>
      </c>
      <c r="E8" s="81">
        <f>IF(M10="","",M10)</f>
        <v>2.0833333333333332E-2</v>
      </c>
      <c r="F8" s="23"/>
      <c r="G8" s="35" t="s">
        <v>2</v>
      </c>
      <c r="H8" s="43"/>
      <c r="I8" s="44" t="str">
        <f>M6</f>
        <v>Escalonada</v>
      </c>
      <c r="J8" s="45" t="s">
        <v>21</v>
      </c>
      <c r="K8" s="7"/>
      <c r="L8" s="16" t="s">
        <v>96</v>
      </c>
      <c r="M8" s="18">
        <v>16</v>
      </c>
      <c r="O8" s="1" t="s">
        <v>99</v>
      </c>
    </row>
    <row r="9" spans="1:15" ht="31.5" customHeight="1">
      <c r="A9" s="38" t="s">
        <v>27</v>
      </c>
      <c r="B9" s="97">
        <f>IF(M11="","",M11)</f>
        <v>30</v>
      </c>
      <c r="C9" s="10" t="str">
        <f>IF(M11="","","km.")</f>
        <v>km.</v>
      </c>
      <c r="D9" s="34" t="str">
        <f>IF(D8="Llegada","",IF(M13="","Llegada","Desc. Obligat."))</f>
        <v>Desc. Obligat.</v>
      </c>
      <c r="E9" s="82">
        <f>IF(M12="","",M12)</f>
        <v>2.0833333333333332E-2</v>
      </c>
      <c r="F9" s="23"/>
      <c r="G9" s="38" t="s">
        <v>12</v>
      </c>
      <c r="H9" s="6"/>
      <c r="I9" s="25">
        <f>M4</f>
        <v>80</v>
      </c>
      <c r="J9" s="46" t="s">
        <v>22</v>
      </c>
      <c r="K9" s="7"/>
      <c r="L9" s="16" t="s">
        <v>38</v>
      </c>
      <c r="M9" s="94">
        <v>30</v>
      </c>
      <c r="O9" s="1" t="s">
        <v>101</v>
      </c>
    </row>
    <row r="10" spans="1:15" ht="31.5" customHeight="1">
      <c r="A10" s="38" t="s">
        <v>28</v>
      </c>
      <c r="B10" s="97">
        <f>IF(M13="","",M13)</f>
        <v>20</v>
      </c>
      <c r="C10" s="10" t="str">
        <f>IF(M13="","","km.")</f>
        <v>km.</v>
      </c>
      <c r="D10" s="34" t="str">
        <f>IF(D9="","",IF(D9="Llegada","",IF(M15="","Llegada","Desc. Obligat.")))</f>
        <v>Llegada</v>
      </c>
      <c r="E10" s="82">
        <f>IF(M14="","",M14)</f>
        <v>0</v>
      </c>
      <c r="F10" s="23"/>
      <c r="G10" s="38" t="s">
        <v>13</v>
      </c>
      <c r="H10" s="23"/>
      <c r="I10" s="57" t="str">
        <f>IF(M9="","0",IF(M11="","1",IF(M13="","2",(IF(M15="","3",IF(M17="","4","5"))))))</f>
        <v>3</v>
      </c>
      <c r="J10" s="65" t="s">
        <v>87</v>
      </c>
      <c r="K10" s="7"/>
      <c r="L10" s="16" t="s">
        <v>39</v>
      </c>
      <c r="M10" s="19">
        <v>2.0833333333333332E-2</v>
      </c>
      <c r="O10" s="1" t="s">
        <v>99</v>
      </c>
    </row>
    <row r="11" spans="1:15" ht="31.5" customHeight="1">
      <c r="A11" s="38" t="s">
        <v>29</v>
      </c>
      <c r="B11" s="97" t="str">
        <f>IF(M15="","",M15)</f>
        <v/>
      </c>
      <c r="C11" s="10" t="str">
        <f>IF(M15="","","km.")</f>
        <v/>
      </c>
      <c r="D11" s="62" t="str">
        <f>IF(D10="","",IF(D10="Llegada","",IF(M17="","Llegada","Desc. Obligat.")))</f>
        <v/>
      </c>
      <c r="E11" s="82" t="str">
        <f>IF(M16="","",M16)</f>
        <v/>
      </c>
      <c r="F11" s="23"/>
      <c r="G11" s="38" t="s">
        <v>14</v>
      </c>
      <c r="H11" s="23"/>
      <c r="I11" s="23">
        <f>M7</f>
        <v>11</v>
      </c>
      <c r="J11" s="46" t="s">
        <v>23</v>
      </c>
      <c r="K11" s="7"/>
      <c r="L11" s="16" t="s">
        <v>40</v>
      </c>
      <c r="M11" s="93">
        <v>30</v>
      </c>
      <c r="O11" s="1" t="s">
        <v>100</v>
      </c>
    </row>
    <row r="12" spans="1:15" ht="31.5" customHeight="1">
      <c r="A12" s="38" t="s">
        <v>30</v>
      </c>
      <c r="B12" s="97" t="str">
        <f>IF(M17="","",M17)</f>
        <v/>
      </c>
      <c r="C12" s="10" t="str">
        <f>IF(M17="","","km.")</f>
        <v/>
      </c>
      <c r="D12" s="21" t="str">
        <f>IF(D11="","",IF(D11="Llegada","","Llegada"))</f>
        <v/>
      </c>
      <c r="E12" s="63"/>
      <c r="F12" s="23"/>
      <c r="G12" s="38" t="s">
        <v>15</v>
      </c>
      <c r="H12" s="23"/>
      <c r="I12" s="24">
        <f>+I9/I11/24</f>
        <v>0.30303030303030304</v>
      </c>
      <c r="J12" s="46" t="s">
        <v>24</v>
      </c>
      <c r="K12" s="7"/>
      <c r="L12" s="16" t="s">
        <v>41</v>
      </c>
      <c r="M12" s="19">
        <v>2.0833333333333332E-2</v>
      </c>
    </row>
    <row r="13" spans="1:15" ht="31.5" customHeight="1">
      <c r="A13" s="39"/>
      <c r="B13" s="97"/>
      <c r="C13" s="10"/>
      <c r="D13" s="21"/>
      <c r="E13" s="63"/>
      <c r="F13" s="23"/>
      <c r="G13" s="38" t="s">
        <v>16</v>
      </c>
      <c r="H13" s="6"/>
      <c r="I13" s="32">
        <f>M5</f>
        <v>4.1666666666666664E-2</v>
      </c>
      <c r="J13" s="46" t="s">
        <v>24</v>
      </c>
      <c r="K13" s="7"/>
      <c r="L13" s="16" t="s">
        <v>42</v>
      </c>
      <c r="M13" s="93">
        <v>20</v>
      </c>
      <c r="O13" s="1" t="s">
        <v>102</v>
      </c>
    </row>
    <row r="14" spans="1:15" ht="31.5" customHeight="1" thickBot="1">
      <c r="A14" s="40" t="s">
        <v>1</v>
      </c>
      <c r="B14" s="98">
        <f>B8+B9+B10</f>
        <v>80</v>
      </c>
      <c r="C14" s="41" t="s">
        <v>26</v>
      </c>
      <c r="D14" s="42" t="s">
        <v>31</v>
      </c>
      <c r="E14" s="64">
        <f>IF(M5="0:00:00","0:00:00",M5)</f>
        <v>4.1666666666666664E-2</v>
      </c>
      <c r="F14" s="23"/>
      <c r="G14" s="40" t="s">
        <v>6</v>
      </c>
      <c r="H14" s="47"/>
      <c r="I14" s="48" t="e">
        <f>I12+M6+M5</f>
        <v>#VALUE!</v>
      </c>
      <c r="J14" s="49" t="s">
        <v>24</v>
      </c>
      <c r="K14" s="7"/>
      <c r="L14" s="16" t="s">
        <v>41</v>
      </c>
      <c r="M14" s="19">
        <v>0</v>
      </c>
    </row>
    <row r="15" spans="1:15" ht="31.5" customHeight="1" thickTop="1" thickBot="1">
      <c r="A15" s="23"/>
      <c r="B15" s="23"/>
      <c r="C15" s="23"/>
      <c r="D15" s="23"/>
      <c r="E15" s="23"/>
      <c r="F15" s="4"/>
      <c r="G15" s="23"/>
      <c r="H15" s="23"/>
      <c r="I15" s="23"/>
      <c r="J15" s="23"/>
      <c r="K15" s="9"/>
      <c r="L15" s="31" t="s">
        <v>43</v>
      </c>
      <c r="M15" s="20"/>
    </row>
    <row r="16" spans="1:15" ht="31.5" customHeight="1" thickTop="1" thickBot="1">
      <c r="A16" s="50" t="s">
        <v>0</v>
      </c>
      <c r="B16" s="51" t="str">
        <f>M2</f>
        <v>Ademuz</v>
      </c>
      <c r="C16" s="52"/>
      <c r="D16" s="51"/>
      <c r="E16" s="53"/>
      <c r="F16" s="23"/>
      <c r="G16" s="50" t="s">
        <v>17</v>
      </c>
      <c r="H16" s="51" t="str">
        <f>M2</f>
        <v>Ademuz</v>
      </c>
      <c r="I16" s="51"/>
      <c r="J16" s="53"/>
      <c r="K16" s="7"/>
      <c r="L16" s="16" t="s">
        <v>41</v>
      </c>
      <c r="M16" s="19"/>
    </row>
    <row r="17" spans="1:15" ht="31.5" customHeight="1" thickTop="1">
      <c r="A17" s="35" t="s">
        <v>2</v>
      </c>
      <c r="B17" s="43"/>
      <c r="C17" s="55"/>
      <c r="D17" s="44" t="str">
        <f>M6</f>
        <v>Escalonada</v>
      </c>
      <c r="E17" s="45" t="s">
        <v>8</v>
      </c>
      <c r="F17" s="23"/>
      <c r="G17" s="35" t="s">
        <v>2</v>
      </c>
      <c r="H17" s="43"/>
      <c r="I17" s="178" t="s">
        <v>63</v>
      </c>
      <c r="J17" s="179"/>
      <c r="K17" s="7"/>
      <c r="L17" s="11" t="s">
        <v>44</v>
      </c>
      <c r="M17" s="22"/>
    </row>
    <row r="18" spans="1:15" ht="31.5" customHeight="1">
      <c r="A18" s="38" t="s">
        <v>3</v>
      </c>
      <c r="B18" s="23"/>
      <c r="C18" s="6"/>
      <c r="D18" s="92">
        <f>M9</f>
        <v>30</v>
      </c>
      <c r="E18" s="46" t="s">
        <v>9</v>
      </c>
      <c r="F18" s="23"/>
      <c r="G18" s="38" t="s">
        <v>3</v>
      </c>
      <c r="H18" s="23"/>
      <c r="I18" s="92">
        <f>M11</f>
        <v>30</v>
      </c>
      <c r="J18" s="46" t="s">
        <v>9</v>
      </c>
      <c r="K18" s="7"/>
      <c r="L18" s="3"/>
      <c r="M18" s="84"/>
    </row>
    <row r="19" spans="1:15" ht="31.5" customHeight="1">
      <c r="A19" s="38" t="s">
        <v>4</v>
      </c>
      <c r="B19" s="23"/>
      <c r="C19" s="6"/>
      <c r="D19" s="23">
        <f>M7</f>
        <v>11</v>
      </c>
      <c r="E19" s="46" t="s">
        <v>10</v>
      </c>
      <c r="F19" s="23"/>
      <c r="G19" s="38" t="s">
        <v>4</v>
      </c>
      <c r="H19" s="23"/>
      <c r="I19" s="23">
        <f>M7</f>
        <v>11</v>
      </c>
      <c r="J19" s="46" t="s">
        <v>10</v>
      </c>
      <c r="K19" s="7"/>
      <c r="L19" s="3"/>
      <c r="M19" s="3"/>
    </row>
    <row r="20" spans="1:15" ht="31.5" customHeight="1">
      <c r="A20" s="38" t="s">
        <v>5</v>
      </c>
      <c r="B20" s="23"/>
      <c r="C20" s="6"/>
      <c r="D20" s="24">
        <f>IF(M9="","0:00:00",D18/D19/24)</f>
        <v>0.11363636363636363</v>
      </c>
      <c r="E20" s="46" t="s">
        <v>8</v>
      </c>
      <c r="F20" s="23"/>
      <c r="G20" s="38" t="s">
        <v>5</v>
      </c>
      <c r="H20" s="23"/>
      <c r="I20" s="24">
        <f>IF(M11="","0:00:00",I18/I19/24)</f>
        <v>0.11363636363636363</v>
      </c>
      <c r="J20" s="46" t="s">
        <v>8</v>
      </c>
      <c r="K20" s="7"/>
      <c r="L20" s="3"/>
      <c r="M20" s="3"/>
    </row>
    <row r="21" spans="1:15" ht="31.5" customHeight="1">
      <c r="A21" s="38" t="s">
        <v>6</v>
      </c>
      <c r="B21" s="23"/>
      <c r="C21" s="6"/>
      <c r="D21" s="24" t="e">
        <f>IF(M9="","0:00:00",M6+D20)</f>
        <v>#VALUE!</v>
      </c>
      <c r="E21" s="46" t="s">
        <v>8</v>
      </c>
      <c r="F21" s="23"/>
      <c r="G21" s="38" t="str">
        <f>IF(M13="","Límite de Llegada","CIERRE CONTROL")</f>
        <v>CIERRE CONTROL</v>
      </c>
      <c r="H21" s="23"/>
      <c r="I21" s="24" t="e">
        <f>IF(M11="","0:00:00",I20+D22+D21)</f>
        <v>#VALUE!</v>
      </c>
      <c r="J21" s="46" t="s">
        <v>8</v>
      </c>
      <c r="K21" s="7"/>
      <c r="L21" s="3"/>
      <c r="M21" s="3"/>
    </row>
    <row r="22" spans="1:15" ht="31.5" customHeight="1">
      <c r="A22" s="38" t="s">
        <v>7</v>
      </c>
      <c r="B22" s="23"/>
      <c r="C22" s="6"/>
      <c r="D22" s="32">
        <f>M10</f>
        <v>2.0833333333333332E-2</v>
      </c>
      <c r="E22" s="46" t="s">
        <v>11</v>
      </c>
      <c r="F22" s="23"/>
      <c r="G22" s="38" t="s">
        <v>7</v>
      </c>
      <c r="H22" s="23"/>
      <c r="I22" s="32">
        <f>M12</f>
        <v>2.0833333333333332E-2</v>
      </c>
      <c r="J22" s="46" t="s">
        <v>11</v>
      </c>
      <c r="L22" s="3"/>
      <c r="M22" s="3"/>
      <c r="O22" s="85"/>
    </row>
    <row r="23" spans="1:15" ht="31.5" customHeight="1">
      <c r="A23" s="38" t="s">
        <v>93</v>
      </c>
      <c r="B23" s="23"/>
      <c r="C23" s="6"/>
      <c r="D23" s="25">
        <f>M8</f>
        <v>16</v>
      </c>
      <c r="E23" s="65" t="s">
        <v>72</v>
      </c>
      <c r="F23" s="100"/>
      <c r="G23" s="38" t="s">
        <v>93</v>
      </c>
      <c r="H23" s="10"/>
      <c r="I23" s="25">
        <f>M8</f>
        <v>16</v>
      </c>
      <c r="J23" s="91" t="s">
        <v>94</v>
      </c>
      <c r="K23" s="7"/>
      <c r="L23" s="3"/>
      <c r="M23" s="3"/>
      <c r="O23" s="85"/>
    </row>
    <row r="24" spans="1:15" ht="31.5" customHeight="1" thickBot="1">
      <c r="A24" s="40" t="s">
        <v>95</v>
      </c>
      <c r="B24" s="47"/>
      <c r="C24" s="47"/>
      <c r="D24" s="89">
        <f>IF(M9="","0:00:00",D18/D23/24)</f>
        <v>7.8125E-2</v>
      </c>
      <c r="E24" s="49" t="s">
        <v>8</v>
      </c>
      <c r="F24" s="4"/>
      <c r="G24" s="40" t="s">
        <v>95</v>
      </c>
      <c r="H24" s="41"/>
      <c r="I24" s="89">
        <f>IF(M11="","0:00:00",I18/I23/24)</f>
        <v>7.8125E-2</v>
      </c>
      <c r="J24" s="49" t="s">
        <v>8</v>
      </c>
      <c r="K24" s="9"/>
      <c r="L24" s="3"/>
      <c r="M24" s="3"/>
      <c r="O24" s="85"/>
    </row>
    <row r="25" spans="1:15" ht="31.5" customHeight="1" thickTop="1" thickBot="1">
      <c r="A25" s="23"/>
      <c r="B25" s="23"/>
      <c r="C25" s="23"/>
      <c r="D25" s="24"/>
      <c r="E25" s="23"/>
      <c r="F25" s="4"/>
      <c r="G25" s="23"/>
      <c r="H25" s="23"/>
      <c r="I25" s="23"/>
      <c r="J25" s="23"/>
      <c r="K25" s="9"/>
      <c r="L25" s="3"/>
      <c r="M25" s="3"/>
      <c r="O25" s="85"/>
    </row>
    <row r="26" spans="1:15" ht="31.5" customHeight="1" thickTop="1" thickBot="1">
      <c r="A26" s="50" t="s">
        <v>28</v>
      </c>
      <c r="B26" s="51" t="str">
        <f>M2</f>
        <v>Ademuz</v>
      </c>
      <c r="C26" s="52"/>
      <c r="D26" s="51"/>
      <c r="E26" s="53"/>
      <c r="F26" s="23"/>
      <c r="G26" s="180" t="s">
        <v>18</v>
      </c>
      <c r="H26" s="181"/>
      <c r="I26" s="181"/>
      <c r="J26" s="182"/>
      <c r="L26" s="3"/>
      <c r="M26" s="84"/>
      <c r="O26" s="85"/>
    </row>
    <row r="27" spans="1:15" ht="31.5" customHeight="1" thickTop="1">
      <c r="A27" s="35" t="s">
        <v>2</v>
      </c>
      <c r="B27" s="43"/>
      <c r="C27" s="54"/>
      <c r="D27" s="178" t="s">
        <v>63</v>
      </c>
      <c r="E27" s="179"/>
      <c r="F27" s="23"/>
      <c r="G27" s="183" t="s">
        <v>97</v>
      </c>
      <c r="H27" s="184"/>
      <c r="I27" s="184"/>
      <c r="J27" s="185"/>
      <c r="L27" s="3"/>
      <c r="M27" s="84"/>
      <c r="O27" s="86"/>
    </row>
    <row r="28" spans="1:15" ht="31.5" customHeight="1">
      <c r="A28" s="38" t="s">
        <v>3</v>
      </c>
      <c r="B28" s="23"/>
      <c r="C28" s="6"/>
      <c r="D28" s="92">
        <f>M13</f>
        <v>20</v>
      </c>
      <c r="E28" s="46" t="s">
        <v>9</v>
      </c>
      <c r="F28" s="23"/>
      <c r="G28" s="186"/>
      <c r="H28" s="184"/>
      <c r="I28" s="184"/>
      <c r="J28" s="185"/>
      <c r="L28" s="3"/>
      <c r="M28" s="3"/>
      <c r="O28" s="86"/>
    </row>
    <row r="29" spans="1:15" ht="31.5" customHeight="1">
      <c r="A29" s="38" t="s">
        <v>4</v>
      </c>
      <c r="B29" s="23"/>
      <c r="C29" s="6"/>
      <c r="D29" s="23">
        <f>M7</f>
        <v>11</v>
      </c>
      <c r="E29" s="46" t="s">
        <v>10</v>
      </c>
      <c r="F29" s="23"/>
      <c r="G29" s="186"/>
      <c r="H29" s="184"/>
      <c r="I29" s="184"/>
      <c r="J29" s="185"/>
      <c r="L29" s="3"/>
      <c r="M29" s="3"/>
    </row>
    <row r="30" spans="1:15" ht="31.5" customHeight="1">
      <c r="A30" s="38" t="s">
        <v>5</v>
      </c>
      <c r="B30" s="23"/>
      <c r="C30" s="6"/>
      <c r="D30" s="24">
        <f>IF(M13="","0:00:00",D28/D29/24)</f>
        <v>7.575757575757576E-2</v>
      </c>
      <c r="E30" s="46" t="s">
        <v>8</v>
      </c>
      <c r="F30" s="23"/>
      <c r="G30" s="186"/>
      <c r="H30" s="184"/>
      <c r="I30" s="184"/>
      <c r="J30" s="185"/>
      <c r="L30" s="3"/>
      <c r="M30" s="3"/>
    </row>
    <row r="31" spans="1:15" ht="31.5" customHeight="1">
      <c r="A31" s="38" t="s">
        <v>6</v>
      </c>
      <c r="B31" s="23"/>
      <c r="C31" s="23"/>
      <c r="D31" s="24" t="e">
        <f>IF(M13="","0:00:00",D30+I21+I22)</f>
        <v>#VALUE!</v>
      </c>
      <c r="E31" s="46" t="s">
        <v>8</v>
      </c>
      <c r="F31" s="23"/>
      <c r="G31" s="186"/>
      <c r="H31" s="184"/>
      <c r="I31" s="184"/>
      <c r="J31" s="185"/>
      <c r="L31" s="3"/>
      <c r="M31" s="3"/>
    </row>
    <row r="32" spans="1:15" ht="31.5" customHeight="1" thickBot="1">
      <c r="A32" s="40" t="s">
        <v>95</v>
      </c>
      <c r="B32" s="41"/>
      <c r="C32" s="41"/>
      <c r="D32" s="89">
        <f>IF(M11="","0:00:00",D28/I23/24)</f>
        <v>5.2083333333333336E-2</v>
      </c>
      <c r="E32" s="46" t="s">
        <v>8</v>
      </c>
      <c r="F32" s="9"/>
      <c r="G32" s="187"/>
      <c r="H32" s="188"/>
      <c r="I32" s="188"/>
      <c r="J32" s="189"/>
      <c r="L32" s="3"/>
      <c r="M32" s="3"/>
    </row>
    <row r="33" spans="1:13" ht="31.5" customHeight="1" thickTop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</sheetData>
  <mergeCells count="6">
    <mergeCell ref="C1:J1"/>
    <mergeCell ref="I17:J17"/>
    <mergeCell ref="G26:J26"/>
    <mergeCell ref="G27:J32"/>
    <mergeCell ref="D27:E27"/>
    <mergeCell ref="E5:G5"/>
  </mergeCells>
  <phoneticPr fontId="0" type="noConversion"/>
  <printOptions horizontalCentered="1" verticalCentered="1"/>
  <pageMargins left="0.75" right="0.78740157480314965" top="0.39370078740157483" bottom="0.98425196850393704" header="0" footer="0"/>
  <pageSetup paperSize="9" scale="7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O18"/>
  <sheetViews>
    <sheetView topLeftCell="A7" zoomScale="70" workbookViewId="0">
      <selection activeCell="D24" sqref="D24"/>
    </sheetView>
  </sheetViews>
  <sheetFormatPr baseColWidth="10" defaultRowHeight="15"/>
  <cols>
    <col min="1" max="1" width="6" customWidth="1"/>
    <col min="2" max="2" width="8.109375" customWidth="1"/>
    <col min="3" max="3" width="11.21875" customWidth="1"/>
    <col min="4" max="4" width="13.21875" customWidth="1"/>
    <col min="5" max="5" width="5.77734375" customWidth="1"/>
    <col min="6" max="6" width="7.88671875" customWidth="1"/>
    <col min="7" max="7" width="19.33203125" customWidth="1"/>
    <col min="8" max="8" width="7.88671875" customWidth="1"/>
    <col min="9" max="9" width="4.88671875" bestFit="1" customWidth="1"/>
    <col min="10" max="10" width="7.33203125" bestFit="1" customWidth="1"/>
    <col min="11" max="11" width="8.44140625" customWidth="1"/>
    <col min="13" max="13" width="11.88671875" customWidth="1"/>
  </cols>
  <sheetData>
    <row r="1" spans="1:15" ht="31.5" thickTop="1" thickBot="1">
      <c r="A1" s="1"/>
      <c r="B1" s="1"/>
      <c r="C1" s="1"/>
      <c r="D1" s="193" t="str">
        <f>Datos!C1</f>
        <v>XIV RAID HÍPICO RINCON DE ADEMUZ</v>
      </c>
      <c r="E1" s="194"/>
      <c r="F1" s="194"/>
      <c r="G1" s="194"/>
      <c r="H1" s="194"/>
      <c r="I1" s="194"/>
      <c r="J1" s="194"/>
      <c r="K1" s="194"/>
      <c r="L1" s="194"/>
      <c r="M1" s="88"/>
      <c r="N1" s="2"/>
    </row>
    <row r="2" spans="1:15" ht="17.25" thickTop="1" thickBot="1">
      <c r="A2" s="3"/>
      <c r="B2" s="3"/>
      <c r="C2" s="3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5" ht="19.5" thickTop="1">
      <c r="A3" s="3"/>
      <c r="B3" s="3"/>
      <c r="C3" s="3"/>
      <c r="D3" s="66" t="s">
        <v>56</v>
      </c>
      <c r="E3" s="67" t="str">
        <f>+Datos!M1</f>
        <v>CEA 80</v>
      </c>
      <c r="F3" s="67"/>
      <c r="G3" s="67"/>
      <c r="H3" s="70"/>
      <c r="I3" s="72" t="s">
        <v>46</v>
      </c>
      <c r="J3" s="73"/>
      <c r="K3" s="74"/>
      <c r="L3" s="74"/>
      <c r="M3" s="75"/>
      <c r="N3" s="2"/>
    </row>
    <row r="4" spans="1:15" ht="18.75">
      <c r="A4" s="3"/>
      <c r="B4" s="3"/>
      <c r="C4" s="3"/>
      <c r="D4" s="66" t="s">
        <v>47</v>
      </c>
      <c r="E4" s="197">
        <f>Datos!M3</f>
        <v>44373</v>
      </c>
      <c r="F4" s="198"/>
      <c r="G4" s="198"/>
      <c r="H4" s="71"/>
      <c r="I4" s="76"/>
      <c r="J4" s="6"/>
      <c r="K4" s="6"/>
      <c r="L4" s="6"/>
      <c r="M4" s="77"/>
      <c r="N4" s="2"/>
      <c r="O4" s="2"/>
    </row>
    <row r="5" spans="1:15" ht="16.5" thickBot="1">
      <c r="A5" s="3"/>
      <c r="B5" s="3"/>
      <c r="C5" s="3"/>
      <c r="D5" s="66" t="s">
        <v>48</v>
      </c>
      <c r="E5" s="117">
        <f>Datos!M4</f>
        <v>80</v>
      </c>
      <c r="F5" s="68" t="s">
        <v>55</v>
      </c>
      <c r="G5" s="69" t="str">
        <f>Datos!M6</f>
        <v>Escalonada</v>
      </c>
      <c r="H5" s="71"/>
      <c r="I5" s="78" t="s">
        <v>49</v>
      </c>
      <c r="J5" s="79"/>
      <c r="K5" s="79"/>
      <c r="L5" s="79"/>
      <c r="M5" s="80"/>
      <c r="N5" s="2"/>
      <c r="O5" s="2"/>
    </row>
    <row r="6" spans="1:15" ht="17.25" thickTop="1" thickBot="1">
      <c r="A6" s="3"/>
      <c r="B6" s="3"/>
      <c r="C6" s="3"/>
      <c r="D6" s="7"/>
      <c r="E6" s="7"/>
      <c r="F6" s="7"/>
      <c r="G6" s="7"/>
      <c r="H6" s="7"/>
      <c r="I6" s="7"/>
      <c r="J6" s="7"/>
      <c r="K6" s="7"/>
      <c r="L6" s="7"/>
      <c r="M6" s="26" t="s">
        <v>62</v>
      </c>
      <c r="N6" s="2"/>
      <c r="O6" s="2"/>
    </row>
    <row r="7" spans="1:15" ht="21" customHeight="1" thickBot="1">
      <c r="A7" s="191" t="s">
        <v>83</v>
      </c>
      <c r="B7" s="192"/>
      <c r="C7" s="195" t="s">
        <v>50</v>
      </c>
      <c r="D7" s="196"/>
      <c r="E7" s="195" t="s">
        <v>51</v>
      </c>
      <c r="F7" s="196"/>
      <c r="G7" s="122" t="s">
        <v>58</v>
      </c>
      <c r="H7" s="123" t="s">
        <v>57</v>
      </c>
      <c r="I7" s="123" t="s">
        <v>52</v>
      </c>
      <c r="J7" s="124" t="s">
        <v>53</v>
      </c>
      <c r="K7" s="124" t="s">
        <v>54</v>
      </c>
      <c r="L7" s="124" t="s">
        <v>99</v>
      </c>
      <c r="M7" s="125" t="s">
        <v>99</v>
      </c>
      <c r="N7" s="125" t="s">
        <v>103</v>
      </c>
      <c r="O7" s="2"/>
    </row>
    <row r="8" spans="1:15" ht="18" customHeight="1">
      <c r="A8" s="143">
        <v>1</v>
      </c>
      <c r="B8" s="126">
        <v>49</v>
      </c>
      <c r="C8" s="127" t="s">
        <v>107</v>
      </c>
      <c r="D8" s="128"/>
      <c r="E8" s="129"/>
      <c r="F8" s="130"/>
      <c r="G8" s="127" t="s">
        <v>116</v>
      </c>
      <c r="H8" s="118"/>
      <c r="I8" s="119"/>
      <c r="J8" s="119"/>
      <c r="K8" s="131"/>
      <c r="L8" s="129"/>
      <c r="M8" s="132"/>
      <c r="N8" s="133"/>
      <c r="O8" s="2"/>
    </row>
    <row r="9" spans="1:15" ht="18" customHeight="1">
      <c r="A9" s="112">
        <v>2</v>
      </c>
      <c r="B9" s="126">
        <v>43</v>
      </c>
      <c r="C9" s="134" t="s">
        <v>108</v>
      </c>
      <c r="D9" s="135"/>
      <c r="E9" s="136"/>
      <c r="F9" s="137"/>
      <c r="G9" s="134" t="s">
        <v>117</v>
      </c>
      <c r="H9" s="120"/>
      <c r="I9" s="121"/>
      <c r="J9" s="121"/>
      <c r="K9" s="138"/>
      <c r="L9" s="139"/>
      <c r="M9" s="132"/>
      <c r="N9" s="140"/>
      <c r="O9" s="2"/>
    </row>
    <row r="10" spans="1:15" ht="18" customHeight="1">
      <c r="A10" s="112">
        <v>3</v>
      </c>
      <c r="B10" s="126">
        <v>47</v>
      </c>
      <c r="C10" s="134" t="s">
        <v>109</v>
      </c>
      <c r="D10" s="135"/>
      <c r="E10" s="139"/>
      <c r="F10" s="130"/>
      <c r="G10" s="134" t="s">
        <v>118</v>
      </c>
      <c r="H10" s="120"/>
      <c r="I10" s="121"/>
      <c r="J10" s="121"/>
      <c r="K10" s="138"/>
      <c r="L10" s="141"/>
      <c r="M10" s="132"/>
      <c r="N10" s="140"/>
      <c r="O10" s="2"/>
    </row>
    <row r="11" spans="1:15" ht="18" customHeight="1">
      <c r="A11" s="112">
        <v>4</v>
      </c>
      <c r="B11" s="126">
        <v>48</v>
      </c>
      <c r="C11" s="134" t="s">
        <v>110</v>
      </c>
      <c r="D11" s="135"/>
      <c r="E11" s="139"/>
      <c r="F11" s="130"/>
      <c r="G11" s="134" t="s">
        <v>119</v>
      </c>
      <c r="H11" s="120"/>
      <c r="I11" s="121"/>
      <c r="J11" s="121"/>
      <c r="K11" s="138"/>
      <c r="L11" s="141"/>
      <c r="M11" s="132"/>
      <c r="N11" s="140"/>
      <c r="O11" s="2"/>
    </row>
    <row r="12" spans="1:15" ht="18" customHeight="1">
      <c r="A12" s="112">
        <v>5</v>
      </c>
      <c r="B12" s="126">
        <v>42</v>
      </c>
      <c r="C12" s="134" t="s">
        <v>111</v>
      </c>
      <c r="D12" s="135"/>
      <c r="E12" s="139"/>
      <c r="F12" s="130"/>
      <c r="G12" s="134" t="s">
        <v>120</v>
      </c>
      <c r="H12" s="120"/>
      <c r="I12" s="121"/>
      <c r="J12" s="121"/>
      <c r="K12" s="138"/>
      <c r="L12" s="141"/>
      <c r="M12" s="132"/>
      <c r="N12" s="140"/>
      <c r="O12" s="2"/>
    </row>
    <row r="13" spans="1:15" ht="18" customHeight="1">
      <c r="A13" s="112">
        <v>6</v>
      </c>
      <c r="B13" s="126">
        <v>57</v>
      </c>
      <c r="C13" s="134" t="s">
        <v>112</v>
      </c>
      <c r="D13" s="135"/>
      <c r="E13" s="139"/>
      <c r="F13" s="130"/>
      <c r="G13" s="134" t="s">
        <v>121</v>
      </c>
      <c r="H13" s="120"/>
      <c r="I13" s="121"/>
      <c r="J13" s="121"/>
      <c r="K13" s="138"/>
      <c r="L13" s="141"/>
      <c r="M13" s="132"/>
      <c r="N13" s="140"/>
      <c r="O13" s="2"/>
    </row>
    <row r="14" spans="1:15" ht="18" customHeight="1">
      <c r="A14" s="112">
        <v>7</v>
      </c>
      <c r="B14" s="126">
        <v>54</v>
      </c>
      <c r="C14" s="134" t="s">
        <v>113</v>
      </c>
      <c r="D14" s="135"/>
      <c r="E14" s="139"/>
      <c r="F14" s="130"/>
      <c r="G14" s="134" t="s">
        <v>122</v>
      </c>
      <c r="H14" s="120"/>
      <c r="I14" s="121"/>
      <c r="J14" s="121"/>
      <c r="K14" s="138"/>
      <c r="L14" s="141"/>
      <c r="M14" s="132"/>
      <c r="N14" s="140"/>
      <c r="O14" s="2"/>
    </row>
    <row r="15" spans="1:15" ht="18" customHeight="1">
      <c r="A15" s="112">
        <v>8</v>
      </c>
      <c r="B15" s="126">
        <v>52</v>
      </c>
      <c r="C15" s="134" t="s">
        <v>114</v>
      </c>
      <c r="D15" s="135"/>
      <c r="E15" s="139"/>
      <c r="F15" s="130"/>
      <c r="G15" s="134" t="s">
        <v>123</v>
      </c>
      <c r="H15" s="120"/>
      <c r="I15" s="121"/>
      <c r="J15" s="121"/>
      <c r="K15" s="138"/>
      <c r="L15" s="141"/>
      <c r="M15" s="132"/>
      <c r="N15" s="140"/>
      <c r="O15" s="2"/>
    </row>
    <row r="16" spans="1:15" ht="18" customHeight="1">
      <c r="A16" s="112">
        <v>9</v>
      </c>
      <c r="B16" s="126">
        <v>44</v>
      </c>
      <c r="C16" s="134" t="s">
        <v>115</v>
      </c>
      <c r="D16" s="135"/>
      <c r="E16" s="139"/>
      <c r="F16" s="130"/>
      <c r="G16" s="134" t="s">
        <v>124</v>
      </c>
      <c r="H16" s="120"/>
      <c r="I16" s="121"/>
      <c r="J16" s="121"/>
      <c r="K16" s="138"/>
      <c r="L16" s="141"/>
      <c r="M16" s="132"/>
      <c r="N16" s="140"/>
      <c r="O16" s="2"/>
    </row>
    <row r="17" spans="1:15" ht="18" customHeight="1">
      <c r="A17" s="112">
        <v>10</v>
      </c>
      <c r="B17" s="126">
        <v>59</v>
      </c>
      <c r="C17" s="134" t="s">
        <v>126</v>
      </c>
      <c r="D17" s="135"/>
      <c r="E17" s="139"/>
      <c r="F17" s="130"/>
      <c r="G17" s="134" t="s">
        <v>127</v>
      </c>
      <c r="H17" s="120"/>
      <c r="I17" s="121"/>
      <c r="J17" s="121"/>
      <c r="K17" s="138"/>
      <c r="L17" s="141"/>
      <c r="M17" s="132"/>
      <c r="N17" s="140"/>
      <c r="O17" s="2"/>
    </row>
    <row r="18" spans="1:15" ht="15.95" customHeight="1">
      <c r="A18" s="112">
        <v>11</v>
      </c>
      <c r="B18" s="126">
        <v>58</v>
      </c>
      <c r="C18" s="134" t="s">
        <v>128</v>
      </c>
      <c r="D18" s="135"/>
      <c r="E18" s="139"/>
      <c r="F18" s="130"/>
      <c r="G18" s="134" t="s">
        <v>129</v>
      </c>
      <c r="H18" s="120"/>
      <c r="I18" s="121"/>
      <c r="J18" s="121"/>
      <c r="K18" s="138"/>
      <c r="L18" s="141"/>
      <c r="M18" s="132"/>
      <c r="N18" s="140"/>
      <c r="O18" s="2"/>
    </row>
  </sheetData>
  <mergeCells count="5">
    <mergeCell ref="A7:B7"/>
    <mergeCell ref="D1:L1"/>
    <mergeCell ref="C7:D7"/>
    <mergeCell ref="E7:F7"/>
    <mergeCell ref="E4:G4"/>
  </mergeCells>
  <phoneticPr fontId="0" type="noConversion"/>
  <pageMargins left="0" right="0" top="0" bottom="0" header="0" footer="0"/>
  <pageSetup paperSize="9" fitToHeight="3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E20"/>
  <sheetViews>
    <sheetView showZeros="0" tabSelected="1" zoomScale="75" workbookViewId="0">
      <selection activeCell="D7" sqref="D7"/>
    </sheetView>
  </sheetViews>
  <sheetFormatPr baseColWidth="10" defaultRowHeight="15.75"/>
  <cols>
    <col min="1" max="1" width="15.21875" customWidth="1"/>
    <col min="2" max="2" width="6.5546875" hidden="1" customWidth="1"/>
    <col min="3" max="3" width="6.6640625" customWidth="1"/>
    <col min="4" max="4" width="13.77734375" customWidth="1"/>
    <col min="5" max="5" width="23.77734375" customWidth="1"/>
    <col min="6" max="6" width="7.88671875" customWidth="1"/>
    <col min="7" max="7" width="10.77734375" customWidth="1"/>
    <col min="8" max="8" width="9.109375" bestFit="1" customWidth="1"/>
    <col min="9" max="9" width="6.5546875" customWidth="1"/>
    <col min="10" max="10" width="11.33203125" bestFit="1" customWidth="1"/>
    <col min="11" max="11" width="10" customWidth="1"/>
    <col min="12" max="12" width="7.44140625" customWidth="1"/>
    <col min="13" max="13" width="5.5546875" customWidth="1"/>
    <col min="14" max="14" width="8" bestFit="1" customWidth="1"/>
    <col min="15" max="15" width="10.5546875" customWidth="1"/>
    <col min="16" max="16" width="11.6640625" customWidth="1"/>
    <col min="17" max="17" width="7.88671875" customWidth="1"/>
    <col min="18" max="18" width="0.44140625" customWidth="1"/>
    <col min="19" max="25" width="11.33203125" hidden="1" customWidth="1"/>
    <col min="26" max="26" width="11.33203125" customWidth="1"/>
    <col min="27" max="27" width="9.109375" customWidth="1"/>
    <col min="28" max="28" width="11.21875" hidden="1" customWidth="1"/>
    <col min="29" max="29" width="8.6640625" hidden="1" customWidth="1"/>
    <col min="30" max="30" width="6.5546875" style="59" customWidth="1"/>
    <col min="31" max="31" width="8.6640625" customWidth="1"/>
  </cols>
  <sheetData>
    <row r="1" spans="1:31" ht="16.5" thickBot="1"/>
    <row r="2" spans="1:31" ht="34.5" customHeight="1" thickTop="1" thickBot="1">
      <c r="B2" s="3"/>
      <c r="C2" s="214" t="s">
        <v>131</v>
      </c>
      <c r="D2" s="214"/>
      <c r="E2" s="201" t="str">
        <f>Datos!C1</f>
        <v>XIV RAID HÍPICO RINCON DE ADEMUZ</v>
      </c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3"/>
      <c r="AE2" s="3"/>
    </row>
    <row r="3" spans="1:31" ht="16.5" thickTop="1">
      <c r="B3" s="27"/>
      <c r="C3" s="214"/>
      <c r="D3" s="214"/>
      <c r="E3" s="28"/>
      <c r="F3" s="5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5"/>
      <c r="AA3" s="5"/>
      <c r="AB3" s="28"/>
      <c r="AC3" s="28"/>
      <c r="AD3" s="58">
        <f>SUM(B3:AB3)</f>
        <v>0</v>
      </c>
      <c r="AE3" s="3"/>
    </row>
    <row r="4" spans="1:31">
      <c r="B4" s="27"/>
      <c r="C4" s="27"/>
      <c r="D4" s="27"/>
      <c r="E4" s="27"/>
      <c r="F4" s="3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3"/>
      <c r="AA4" s="3"/>
      <c r="AB4" s="27"/>
      <c r="AC4" s="27"/>
      <c r="AD4" s="58"/>
      <c r="AE4" s="3"/>
    </row>
    <row r="5" spans="1:31" ht="16.5" thickBot="1">
      <c r="B5" s="27"/>
      <c r="C5" s="27"/>
      <c r="D5" s="27"/>
      <c r="E5" s="27"/>
      <c r="F5" s="3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3"/>
      <c r="AA5" s="3"/>
      <c r="AB5" s="27"/>
      <c r="AC5" s="27"/>
      <c r="AD5" s="58"/>
      <c r="AE5" s="3"/>
    </row>
    <row r="6" spans="1:31" ht="20.25" customHeight="1" thickBot="1">
      <c r="A6" s="9"/>
      <c r="B6" s="9"/>
      <c r="C6" s="9"/>
      <c r="D6" s="9"/>
      <c r="E6" s="146" t="s">
        <v>77</v>
      </c>
      <c r="F6" s="208" t="str">
        <f>Datos!M6</f>
        <v>Escalonada</v>
      </c>
      <c r="G6" s="208"/>
      <c r="H6" s="147" t="s">
        <v>92</v>
      </c>
      <c r="I6" s="148">
        <f>Datos!M18</f>
        <v>0</v>
      </c>
      <c r="J6" s="142" t="str">
        <f>Datos!M1</f>
        <v>CEA 80</v>
      </c>
      <c r="K6" s="149" t="s">
        <v>67</v>
      </c>
      <c r="L6" s="150">
        <f>Datos!M4</f>
        <v>80</v>
      </c>
      <c r="M6" s="151" t="s">
        <v>45</v>
      </c>
      <c r="N6" s="152"/>
      <c r="O6" s="153" t="str">
        <f>+Datos!M2</f>
        <v>Ademuz</v>
      </c>
      <c r="P6" s="149"/>
      <c r="Q6" s="152"/>
      <c r="R6" s="149"/>
      <c r="S6" s="154"/>
      <c r="T6" s="154"/>
      <c r="U6" s="149" t="s">
        <v>79</v>
      </c>
      <c r="V6" s="154"/>
      <c r="W6" s="154"/>
      <c r="X6" s="154"/>
      <c r="Y6" s="154"/>
      <c r="Z6" s="155">
        <f>Datos!$M$3</f>
        <v>44373</v>
      </c>
      <c r="AA6" s="154"/>
      <c r="AB6" s="154">
        <f>+Datos!M5</f>
        <v>4.1666666666666664E-2</v>
      </c>
      <c r="AC6" s="156"/>
      <c r="AD6" s="157" t="s">
        <v>21</v>
      </c>
      <c r="AE6" s="7"/>
    </row>
    <row r="7" spans="1:31" ht="16.5" thickBot="1">
      <c r="A7" s="9"/>
      <c r="B7" s="27"/>
      <c r="C7" s="27"/>
      <c r="D7" s="27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7"/>
      <c r="AA7" s="7"/>
      <c r="AB7" s="61"/>
      <c r="AC7" s="61"/>
      <c r="AD7" s="145" t="s">
        <v>78</v>
      </c>
      <c r="AE7" s="3"/>
    </row>
    <row r="8" spans="1:31" ht="20.25" thickTop="1" thickBot="1">
      <c r="A8" s="158" t="s">
        <v>104</v>
      </c>
      <c r="B8" s="159" t="s">
        <v>59</v>
      </c>
      <c r="C8" s="160" t="s">
        <v>66</v>
      </c>
      <c r="D8" s="161"/>
      <c r="E8" s="162"/>
      <c r="F8" s="204" t="s">
        <v>80</v>
      </c>
      <c r="G8" s="205"/>
      <c r="H8" s="56" t="s">
        <v>85</v>
      </c>
      <c r="I8" s="144" t="s">
        <v>99</v>
      </c>
      <c r="J8" s="206" t="s">
        <v>68</v>
      </c>
      <c r="K8" s="207"/>
      <c r="L8" s="56" t="s">
        <v>85</v>
      </c>
      <c r="M8" s="144" t="s">
        <v>99</v>
      </c>
      <c r="N8" s="206" t="s">
        <v>81</v>
      </c>
      <c r="O8" s="207"/>
      <c r="P8" s="56" t="s">
        <v>85</v>
      </c>
      <c r="Q8" s="144" t="s">
        <v>99</v>
      </c>
      <c r="R8" s="206" t="s">
        <v>88</v>
      </c>
      <c r="S8" s="207"/>
      <c r="T8" s="56" t="s">
        <v>85</v>
      </c>
      <c r="U8" s="33" t="str">
        <f>Datos!B11</f>
        <v/>
      </c>
      <c r="V8" s="206" t="s">
        <v>89</v>
      </c>
      <c r="W8" s="207"/>
      <c r="X8" s="56" t="s">
        <v>85</v>
      </c>
      <c r="Y8" s="33" t="str">
        <f>Datos!B12</f>
        <v/>
      </c>
      <c r="Z8" s="29" t="s">
        <v>84</v>
      </c>
      <c r="AA8" s="29" t="s">
        <v>69</v>
      </c>
      <c r="AB8" s="83" t="s">
        <v>69</v>
      </c>
      <c r="AC8" s="29" t="s">
        <v>69</v>
      </c>
      <c r="AD8" s="83" t="s">
        <v>70</v>
      </c>
      <c r="AE8" s="199" t="s">
        <v>86</v>
      </c>
    </row>
    <row r="9" spans="1:31" ht="20.25" thickTop="1" thickBot="1">
      <c r="A9" s="163" t="s">
        <v>61</v>
      </c>
      <c r="B9" s="164" t="s">
        <v>73</v>
      </c>
      <c r="C9" s="165" t="s">
        <v>65</v>
      </c>
      <c r="D9" s="166" t="s">
        <v>58</v>
      </c>
      <c r="E9" s="167" t="s">
        <v>64</v>
      </c>
      <c r="F9" s="168" t="s">
        <v>74</v>
      </c>
      <c r="G9" s="169" t="s">
        <v>75</v>
      </c>
      <c r="H9" s="107" t="s">
        <v>71</v>
      </c>
      <c r="I9" s="109" t="s">
        <v>72</v>
      </c>
      <c r="J9" s="107" t="s">
        <v>74</v>
      </c>
      <c r="K9" s="108" t="s">
        <v>75</v>
      </c>
      <c r="L9" s="107" t="s">
        <v>71</v>
      </c>
      <c r="M9" s="109" t="s">
        <v>72</v>
      </c>
      <c r="N9" s="107" t="s">
        <v>74</v>
      </c>
      <c r="O9" s="108" t="s">
        <v>75</v>
      </c>
      <c r="P9" s="107" t="s">
        <v>71</v>
      </c>
      <c r="Q9" s="109" t="s">
        <v>72</v>
      </c>
      <c r="R9" s="107" t="s">
        <v>74</v>
      </c>
      <c r="S9" s="108" t="s">
        <v>75</v>
      </c>
      <c r="T9" s="107" t="s">
        <v>71</v>
      </c>
      <c r="U9" s="109" t="s">
        <v>72</v>
      </c>
      <c r="V9" s="107" t="s">
        <v>74</v>
      </c>
      <c r="W9" s="108" t="s">
        <v>75</v>
      </c>
      <c r="X9" s="107" t="s">
        <v>71</v>
      </c>
      <c r="Y9" s="109" t="s">
        <v>72</v>
      </c>
      <c r="Z9" s="30" t="s">
        <v>90</v>
      </c>
      <c r="AA9" s="30" t="s">
        <v>91</v>
      </c>
      <c r="AB9" s="110" t="s">
        <v>60</v>
      </c>
      <c r="AC9" s="30" t="s">
        <v>76</v>
      </c>
      <c r="AD9" s="111" t="s">
        <v>72</v>
      </c>
      <c r="AE9" s="200"/>
    </row>
    <row r="10" spans="1:31" ht="24" customHeight="1">
      <c r="A10" s="170">
        <v>0.29832175925925924</v>
      </c>
      <c r="B10" s="171">
        <v>5</v>
      </c>
      <c r="C10" s="172">
        <f>Matrículas!B12</f>
        <v>42</v>
      </c>
      <c r="D10" s="173" t="str">
        <f>Matrículas!G12</f>
        <v>NAIMA P3</v>
      </c>
      <c r="E10" s="173" t="str">
        <f>Matrículas!C12</f>
        <v>JAQUELINE DENISE</v>
      </c>
      <c r="F10" s="174">
        <v>0.38497685185185188</v>
      </c>
      <c r="G10" s="174">
        <v>0.38802083333333331</v>
      </c>
      <c r="H10" s="113">
        <f>IF(F10=":     :","       :       :     ",(F10-A10))</f>
        <v>8.6655092592592631E-2</v>
      </c>
      <c r="I10" s="114">
        <f>IF(F10=":     :","        ",(Datos!M$9/H10)/24)</f>
        <v>14.425003339121139</v>
      </c>
      <c r="J10" s="113">
        <v>0.49298611111111112</v>
      </c>
      <c r="K10" s="113">
        <v>0.49600694444444443</v>
      </c>
      <c r="L10" s="113">
        <f>IF(J10=":     :","       :       :        ",J10-(G10+Datos!M$10))</f>
        <v>8.4131944444444495E-2</v>
      </c>
      <c r="M10" s="114">
        <f>IF(J10=":     :","       ",(Datos!M$11/L10)/24)</f>
        <v>14.857614527445307</v>
      </c>
      <c r="N10" s="113">
        <v>0.5786458333333333</v>
      </c>
      <c r="O10" s="113">
        <v>0.58152777777777775</v>
      </c>
      <c r="P10" s="113">
        <f>IF(O10=":     :","       :       :        ",O10-(K10+Datos!M$12))</f>
        <v>6.4687500000000009E-2</v>
      </c>
      <c r="Q10" s="114">
        <f>IF(N10=":     :","      ",(Datos!M$13/P10)/24)</f>
        <v>12.882447665056359</v>
      </c>
      <c r="R10" s="113"/>
      <c r="S10" s="113"/>
      <c r="T10" s="113"/>
      <c r="U10" s="114"/>
      <c r="V10" s="113"/>
      <c r="W10" s="113"/>
      <c r="X10" s="113"/>
      <c r="Y10" s="114"/>
      <c r="Z10" s="113">
        <f>O10</f>
        <v>0.58152777777777775</v>
      </c>
      <c r="AA10" s="115">
        <f>H10+L10+P10</f>
        <v>0.23547453703703713</v>
      </c>
      <c r="AB10" s="113"/>
      <c r="AC10" s="115"/>
      <c r="AD10" s="116">
        <f>IF(AA10=" ","  ",(Datos!M$4/AA10)/24)</f>
        <v>14.155812238879326</v>
      </c>
      <c r="AE10" s="113">
        <f>(G10-F10)+(K10-J10)+(O10-N10)</f>
        <v>8.946759259259196E-3</v>
      </c>
    </row>
    <row r="11" spans="1:31" ht="24" customHeight="1">
      <c r="A11" s="170">
        <v>0.29833333333333334</v>
      </c>
      <c r="B11" s="171">
        <v>2</v>
      </c>
      <c r="C11" s="172">
        <f>Matrículas!B9</f>
        <v>43</v>
      </c>
      <c r="D11" s="173" t="str">
        <f>Matrículas!G9</f>
        <v>MORO</v>
      </c>
      <c r="E11" s="173" t="str">
        <f>Matrículas!C9</f>
        <v>RAUL BLASCO</v>
      </c>
      <c r="F11" s="174">
        <v>0.38497685185185188</v>
      </c>
      <c r="G11" s="174">
        <v>0.38810185185185181</v>
      </c>
      <c r="H11" s="113">
        <f>IF(F11=":     :","       :       :     ",(F11-A11))</f>
        <v>8.6643518518518536E-2</v>
      </c>
      <c r="I11" s="114">
        <f>IF(F11=":     :","        ",(Datos!M$9/H11)/24)</f>
        <v>14.426930269837028</v>
      </c>
      <c r="J11" s="113">
        <v>0.49299768518518516</v>
      </c>
      <c r="K11" s="113">
        <v>0.49608796296296293</v>
      </c>
      <c r="L11" s="113">
        <f>IF(J11=":     :","       :       :        ",J11-(G11+Datos!M$10))</f>
        <v>8.406250000000004E-2</v>
      </c>
      <c r="M11" s="114">
        <f>IF(J11=":     :","       ",(Datos!M$11/L11)/24)</f>
        <v>14.869888475836424</v>
      </c>
      <c r="N11" s="113">
        <v>0.57863425925925926</v>
      </c>
      <c r="O11" s="113">
        <v>0.58148148148148149</v>
      </c>
      <c r="P11" s="113">
        <f>IF(O11=":     :","       :       :        ",O11-(K11+Datos!M$12))</f>
        <v>6.4560185185185248E-2</v>
      </c>
      <c r="Q11" s="114">
        <f>IF(N11=":     :","      ",(Datos!M$13/P11)/24)</f>
        <v>12.907852276801707</v>
      </c>
      <c r="R11" s="113"/>
      <c r="S11" s="113"/>
      <c r="T11" s="113"/>
      <c r="U11" s="114"/>
      <c r="V11" s="113"/>
      <c r="W11" s="113"/>
      <c r="X11" s="113"/>
      <c r="Y11" s="114"/>
      <c r="Z11" s="113">
        <f>O11</f>
        <v>0.58148148148148149</v>
      </c>
      <c r="AA11" s="115">
        <f>H11+L11+P11</f>
        <v>0.23526620370370382</v>
      </c>
      <c r="AB11" s="113"/>
      <c r="AC11" s="115"/>
      <c r="AD11" s="116">
        <f>IF(AA11=" ","  ",(Datos!M$4/AA11)/24)</f>
        <v>14.168347518079393</v>
      </c>
      <c r="AE11" s="113">
        <f>(G11-F11)+(K11-J11)+(O11-N11)</f>
        <v>9.0624999999999178E-3</v>
      </c>
    </row>
    <row r="12" spans="1:31" ht="24" customHeight="1">
      <c r="A12" s="170">
        <v>0.2795138888888889</v>
      </c>
      <c r="B12" s="171">
        <v>9</v>
      </c>
      <c r="C12" s="172">
        <f>Matrículas!B16</f>
        <v>44</v>
      </c>
      <c r="D12" s="173" t="str">
        <f>Matrículas!G16</f>
        <v>NATUR ROMA</v>
      </c>
      <c r="E12" s="173" t="str">
        <f>Matrículas!C16</f>
        <v>SARA ZYMON</v>
      </c>
      <c r="F12" s="174">
        <v>0.35979166666666668</v>
      </c>
      <c r="G12" s="174">
        <v>0.36128472222222219</v>
      </c>
      <c r="H12" s="113">
        <f>IF(F12=":     :","       :       :     ",(F12-A12))</f>
        <v>8.0277777777777781E-2</v>
      </c>
      <c r="I12" s="114">
        <f>IF(F12=":     :","        ",(Datos!M$9/H12)/24)</f>
        <v>15.570934256055361</v>
      </c>
      <c r="J12" s="113">
        <v>0.46222222222222226</v>
      </c>
      <c r="K12" s="113">
        <v>0.4635185185185185</v>
      </c>
      <c r="L12" s="113">
        <f>IF(J12=":     :","       :       :        ",J12-(G12+Datos!M$10))</f>
        <v>8.0104166666666754E-2</v>
      </c>
      <c r="M12" s="114">
        <f>IF(J12=":     :","       ",(Datos!M$11/L12)/24)</f>
        <v>15.604681404421308</v>
      </c>
      <c r="N12" s="113">
        <v>0.5376967592592593</v>
      </c>
      <c r="O12" s="113">
        <v>0.53917824074074072</v>
      </c>
      <c r="P12" s="113">
        <f>IF(O12=":     :","       :       :        ",O12-(K12+Datos!M$12))</f>
        <v>5.4826388888888911E-2</v>
      </c>
      <c r="Q12" s="114">
        <f>IF(N12=":     :","      ",(Datos!M$13/P12)/24)</f>
        <v>15.199493350221653</v>
      </c>
      <c r="R12" s="113"/>
      <c r="S12" s="113"/>
      <c r="T12" s="113"/>
      <c r="U12" s="114"/>
      <c r="V12" s="113"/>
      <c r="W12" s="113"/>
      <c r="X12" s="113"/>
      <c r="Y12" s="114"/>
      <c r="Z12" s="113">
        <f>O12</f>
        <v>0.53917824074074072</v>
      </c>
      <c r="AA12" s="115">
        <f>H12+L12+P12</f>
        <v>0.21520833333333345</v>
      </c>
      <c r="AB12" s="113"/>
      <c r="AC12" s="115"/>
      <c r="AD12" s="116">
        <f>IF(AA12=" ","  ",(Datos!M$4/AA12)/24)</f>
        <v>15.488867376573081</v>
      </c>
      <c r="AE12" s="113">
        <f>(G12-F12)+(K12-J12)+(O12-N12)</f>
        <v>4.2708333333331683E-3</v>
      </c>
    </row>
    <row r="13" spans="1:31" ht="24" customHeight="1">
      <c r="A13" s="170">
        <v>0.29835648148148147</v>
      </c>
      <c r="B13" s="171">
        <v>3</v>
      </c>
      <c r="C13" s="172">
        <f>Matrículas!B10</f>
        <v>47</v>
      </c>
      <c r="D13" s="173" t="str">
        <f>Matrículas!G10</f>
        <v>ALMA MIN</v>
      </c>
      <c r="E13" s="173" t="str">
        <f>Matrículas!C10</f>
        <v>ERWAN BONNET</v>
      </c>
      <c r="F13" s="174">
        <v>0.38500000000000001</v>
      </c>
      <c r="G13" s="174">
        <v>0.38796296296296301</v>
      </c>
      <c r="H13" s="113">
        <f>IF(F13=":     :","       :       :     ",(F13-A13))</f>
        <v>8.6643518518518536E-2</v>
      </c>
      <c r="I13" s="114">
        <f>IF(F13=":     :","        ",(Datos!M$9/H13)/24)</f>
        <v>14.426930269837028</v>
      </c>
      <c r="J13" s="113">
        <v>0.49304398148148149</v>
      </c>
      <c r="K13" s="113">
        <v>0.49604166666666666</v>
      </c>
      <c r="L13" s="113">
        <f>IF(J13=":     :","       :       :        ",J13-(G13+Datos!M$10))</f>
        <v>8.4247685185185162E-2</v>
      </c>
      <c r="M13" s="114">
        <f>IF(J13=":     :","       ",(Datos!M$11/L13)/24)</f>
        <v>14.837202912487983</v>
      </c>
      <c r="N13" s="113">
        <v>0.57870370370370372</v>
      </c>
      <c r="O13" s="113">
        <v>0.58150462962962968</v>
      </c>
      <c r="P13" s="113">
        <f>IF(O13=":     :","       :       :        ",O13-(K13+Datos!M$12))</f>
        <v>6.4629629629629703E-2</v>
      </c>
      <c r="Q13" s="114">
        <f>IF(N13=":     :","      ",(Datos!M$13/P13)/24)</f>
        <v>12.893982808022907</v>
      </c>
      <c r="R13" s="113"/>
      <c r="S13" s="113"/>
      <c r="T13" s="113"/>
      <c r="U13" s="114"/>
      <c r="V13" s="113"/>
      <c r="W13" s="113"/>
      <c r="X13" s="113"/>
      <c r="Y13" s="114"/>
      <c r="Z13" s="113">
        <f>O13</f>
        <v>0.58150462962962968</v>
      </c>
      <c r="AA13" s="115">
        <f>H13+L13+P13</f>
        <v>0.2355208333333334</v>
      </c>
      <c r="AB13" s="113"/>
      <c r="AC13" s="115"/>
      <c r="AD13" s="116">
        <f>IF(AA13=" ","  ",(Datos!M$4/AA13)/24)</f>
        <v>14.15302963290579</v>
      </c>
      <c r="AE13" s="113">
        <f>(G13-F13)+(K13-J13)+(O13-N13)</f>
        <v>8.7615740740741299E-3</v>
      </c>
    </row>
    <row r="14" spans="1:31" ht="24" customHeight="1">
      <c r="A14" s="170">
        <v>0.29834490740740743</v>
      </c>
      <c r="B14" s="171">
        <v>4</v>
      </c>
      <c r="C14" s="172">
        <f>Matrículas!B11</f>
        <v>48</v>
      </c>
      <c r="D14" s="173" t="str">
        <f>Matrículas!G11</f>
        <v>FRAN DE LA ILLA</v>
      </c>
      <c r="E14" s="173" t="str">
        <f>Matrículas!C11</f>
        <v>MANUEL FERRER</v>
      </c>
      <c r="F14" s="174">
        <v>0.38498842592592591</v>
      </c>
      <c r="G14" s="174">
        <v>0.38792824074074073</v>
      </c>
      <c r="H14" s="113">
        <f>IF(F14=":     :","       :       :     ",(F14-A14))</f>
        <v>8.6643518518518481E-2</v>
      </c>
      <c r="I14" s="114">
        <f>IF(F14=":     :","        ",(Datos!M$9/H14)/24)</f>
        <v>14.426930269837035</v>
      </c>
      <c r="J14" s="113">
        <v>0.49300925925925926</v>
      </c>
      <c r="K14" s="113">
        <v>0.49612268518518521</v>
      </c>
      <c r="L14" s="113">
        <f>IF(J14=":     :","       :       :        ",J14-(G14+Datos!M$10))</f>
        <v>8.4247685185185217E-2</v>
      </c>
      <c r="M14" s="114">
        <f>IF(J14=":     :","       ",(Datos!M$11/L14)/24)</f>
        <v>14.837202912487975</v>
      </c>
      <c r="N14" s="113">
        <v>0.57853009259259258</v>
      </c>
      <c r="O14" s="113">
        <v>0.5814583333333333</v>
      </c>
      <c r="P14" s="113">
        <f>IF(O14=":     :","       :       :        ",O14-(K14+Datos!M$12))</f>
        <v>6.4502314814814721E-2</v>
      </c>
      <c r="Q14" s="114">
        <f>IF(N14=":     :","      ",(Datos!M$13/P14)/24)</f>
        <v>12.919432980441433</v>
      </c>
      <c r="R14" s="113"/>
      <c r="S14" s="113"/>
      <c r="T14" s="113"/>
      <c r="U14" s="114"/>
      <c r="V14" s="113"/>
      <c r="W14" s="113"/>
      <c r="X14" s="113"/>
      <c r="Y14" s="114"/>
      <c r="Z14" s="113">
        <f>O14</f>
        <v>0.5814583333333333</v>
      </c>
      <c r="AA14" s="115">
        <f>H14+L14+P14</f>
        <v>0.23539351851851842</v>
      </c>
      <c r="AB14" s="113"/>
      <c r="AC14" s="115"/>
      <c r="AD14" s="116">
        <f>IF(AA14=" ","  ",(Datos!M$4/AA14)/24)</f>
        <v>14.160684433080938</v>
      </c>
      <c r="AE14" s="113">
        <f>(G14-F14)+(K14-J14)+(O14-N14)</f>
        <v>8.9814814814814792E-3</v>
      </c>
    </row>
    <row r="15" spans="1:31" ht="24" customHeight="1">
      <c r="A15" s="170">
        <v>0.29160879629629627</v>
      </c>
      <c r="B15" s="171">
        <v>8</v>
      </c>
      <c r="C15" s="172">
        <f>Matrículas!B15</f>
        <v>52</v>
      </c>
      <c r="D15" s="173" t="str">
        <f>Matrículas!G15</f>
        <v>BEN SAID</v>
      </c>
      <c r="E15" s="173" t="str">
        <f>Matrículas!C15</f>
        <v>VERONICA MATEU</v>
      </c>
      <c r="F15" s="174">
        <v>0.37928240740740743</v>
      </c>
      <c r="G15" s="174">
        <v>0.38125000000000003</v>
      </c>
      <c r="H15" s="113">
        <f>IF(F15=":     :","       :       :     ",(F15-A15))</f>
        <v>8.767361111111116E-2</v>
      </c>
      <c r="I15" s="114">
        <f>IF(F15=":     :","        ",(Datos!M$9/H15)/24)</f>
        <v>14.257425742574249</v>
      </c>
      <c r="J15" s="113">
        <v>0.48517361111111112</v>
      </c>
      <c r="K15" s="113">
        <v>0.48792824074074076</v>
      </c>
      <c r="L15" s="113">
        <f>IF(J15=":     :","       :       :        ",J15-(G15+Datos!M$10))</f>
        <v>8.3090277777777777E-2</v>
      </c>
      <c r="M15" s="114">
        <f>IF(J15=":     :","       ",(Datos!M$11/L15)/24)</f>
        <v>15.043877977434184</v>
      </c>
      <c r="N15" s="113">
        <v>0.57221064814814815</v>
      </c>
      <c r="O15" s="113">
        <v>0.57616898148148155</v>
      </c>
      <c r="P15" s="113">
        <f>IF(O15=":     :","       :       :        ",O15-(K15+Datos!M$12))</f>
        <v>6.7407407407407471E-2</v>
      </c>
      <c r="Q15" s="114">
        <f>IF(N15=":     :","      ",(Datos!M$13/P15)/24)</f>
        <v>12.362637362637351</v>
      </c>
      <c r="R15" s="113"/>
      <c r="S15" s="113"/>
      <c r="T15" s="113"/>
      <c r="U15" s="114"/>
      <c r="V15" s="113"/>
      <c r="W15" s="113"/>
      <c r="X15" s="113"/>
      <c r="Y15" s="114"/>
      <c r="Z15" s="113">
        <f>O15</f>
        <v>0.57616898148148155</v>
      </c>
      <c r="AA15" s="115">
        <f>H15+L15+P15</f>
        <v>0.23817129629629641</v>
      </c>
      <c r="AB15" s="113"/>
      <c r="AC15" s="115"/>
      <c r="AD15" s="116">
        <f>IF(AA15=" ","  ",(Datos!M$4/AA15)/24)</f>
        <v>13.995529205948094</v>
      </c>
      <c r="AE15" s="113">
        <f>(G15-F15)+(K15-J15)+(O15-N15)</f>
        <v>8.6805555555556357E-3</v>
      </c>
    </row>
    <row r="16" spans="1:31" ht="24" customHeight="1">
      <c r="A16" s="170">
        <v>0.27952546296296293</v>
      </c>
      <c r="B16" s="171">
        <v>7</v>
      </c>
      <c r="C16" s="172">
        <f>Matrículas!B14</f>
        <v>54</v>
      </c>
      <c r="D16" s="173" t="str">
        <f>Matrículas!G14</f>
        <v>FAVORITA OF GREDOS</v>
      </c>
      <c r="E16" s="173" t="str">
        <f>Matrículas!C14</f>
        <v>CARMEN ROJO</v>
      </c>
      <c r="F16" s="174">
        <v>0.35978009259259264</v>
      </c>
      <c r="G16" s="174">
        <v>0.36127314814814815</v>
      </c>
      <c r="H16" s="113">
        <f>IF(F16=":     :","       :       :     ",(F16-A16))</f>
        <v>8.0254629629629703E-2</v>
      </c>
      <c r="I16" s="114">
        <f>IF(F16=":     :","        ",(Datos!M$9/H16)/24)</f>
        <v>15.575425439861538</v>
      </c>
      <c r="J16" s="113">
        <v>0.46221064814814811</v>
      </c>
      <c r="K16" s="113">
        <v>0.46354166666666669</v>
      </c>
      <c r="L16" s="113">
        <f>IF(J16=":     :","       :       :        ",J16-(G16+Datos!M$10))</f>
        <v>8.0104166666666643E-2</v>
      </c>
      <c r="M16" s="114">
        <f>IF(J16=":     :","       ",(Datos!M$11/L16)/24)</f>
        <v>15.60468140442133</v>
      </c>
      <c r="N16" s="113">
        <v>0.53770833333333334</v>
      </c>
      <c r="O16" s="113">
        <v>0.53951388888888896</v>
      </c>
      <c r="P16" s="113">
        <f>IF(O16=":     :","       :       :        ",O16-(K16+Datos!M$12))</f>
        <v>5.5138888888888959E-2</v>
      </c>
      <c r="Q16" s="114">
        <f>IF(N16=":     :","      ",(Datos!M$13/P16)/24)</f>
        <v>15.113350125944566</v>
      </c>
      <c r="R16" s="113"/>
      <c r="S16" s="113"/>
      <c r="T16" s="113"/>
      <c r="U16" s="114"/>
      <c r="V16" s="113"/>
      <c r="W16" s="113"/>
      <c r="X16" s="113"/>
      <c r="Y16" s="114"/>
      <c r="Z16" s="113">
        <f>O16</f>
        <v>0.53951388888888896</v>
      </c>
      <c r="AA16" s="115">
        <f>H16+L16+P16</f>
        <v>0.21549768518518531</v>
      </c>
      <c r="AB16" s="113"/>
      <c r="AC16" s="115"/>
      <c r="AD16" s="116">
        <f>IF(AA16=" ","  ",(Datos!M$4/AA16)/24)</f>
        <v>15.468070250819046</v>
      </c>
      <c r="AE16" s="113">
        <f>(G16-F16)+(K16-J16)+(O16-N16)</f>
        <v>4.6296296296297057E-3</v>
      </c>
    </row>
    <row r="17" spans="1:31" ht="23.25" customHeight="1">
      <c r="A17" s="170">
        <v>0.29162037037037036</v>
      </c>
      <c r="B17" s="171">
        <v>6</v>
      </c>
      <c r="C17" s="172">
        <f>Matrículas!B13</f>
        <v>57</v>
      </c>
      <c r="D17" s="173" t="str">
        <f>Matrículas!G13</f>
        <v>ALAZAN</v>
      </c>
      <c r="E17" s="173" t="str">
        <f>Matrículas!C13</f>
        <v>PABLO SABIRON</v>
      </c>
      <c r="F17" s="174">
        <v>0.37927083333333328</v>
      </c>
      <c r="G17" s="174">
        <v>0.38141203703703702</v>
      </c>
      <c r="H17" s="113">
        <f>IF(F17=":     :","       :       :     ",(F17-A17))</f>
        <v>8.7650462962962916E-2</v>
      </c>
      <c r="I17" s="114">
        <f>IF(F17=":     :","        ",(Datos!M$9/H17)/24)</f>
        <v>14.261191073550782</v>
      </c>
      <c r="J17" s="113">
        <v>0.48516203703703703</v>
      </c>
      <c r="K17" s="113">
        <v>0.48790509259259257</v>
      </c>
      <c r="L17" s="113">
        <f>IF(J17=":     :","       :       :        ",J17-(G17+Datos!M$10))</f>
        <v>8.2916666666666694E-2</v>
      </c>
      <c r="M17" s="114">
        <f>IF(J17=":     :","       ",(Datos!M$11/L17)/24)</f>
        <v>15.075376884422106</v>
      </c>
      <c r="N17" s="113">
        <v>0.5721180555555555</v>
      </c>
      <c r="O17" s="113">
        <v>0.57547453703703699</v>
      </c>
      <c r="P17" s="113">
        <f>IF(O17=":     :","       :       :        ",O17-(K17+Datos!M$12))</f>
        <v>6.6736111111111107E-2</v>
      </c>
      <c r="Q17" s="114">
        <f>IF(N17=":     :","      ",(Datos!M$13/P17)/24)</f>
        <v>12.486992715920918</v>
      </c>
      <c r="R17" s="113"/>
      <c r="S17" s="113"/>
      <c r="T17" s="113"/>
      <c r="U17" s="114"/>
      <c r="V17" s="113"/>
      <c r="W17" s="113"/>
      <c r="X17" s="113"/>
      <c r="Y17" s="114"/>
      <c r="Z17" s="113">
        <f>O17</f>
        <v>0.57547453703703699</v>
      </c>
      <c r="AA17" s="115">
        <f>H17+L17+P17</f>
        <v>0.23730324074074072</v>
      </c>
      <c r="AB17" s="113"/>
      <c r="AC17" s="115"/>
      <c r="AD17" s="116">
        <f>IF(AA17=" ","  ",(Datos!M$4/AA17)/24)</f>
        <v>14.046724869531289</v>
      </c>
      <c r="AE17" s="113">
        <f>(G17-F17)+(K17-J17)+(O17-N17)</f>
        <v>8.2407407407407707E-3</v>
      </c>
    </row>
    <row r="18" spans="1:31" ht="23.25" customHeight="1">
      <c r="A18" s="170">
        <v>0.28999999999999998</v>
      </c>
      <c r="B18" s="171">
        <v>11</v>
      </c>
      <c r="C18" s="172">
        <f>Matrículas!B18</f>
        <v>58</v>
      </c>
      <c r="D18" s="173" t="str">
        <f>Matrículas!G18</f>
        <v>DURBAN</v>
      </c>
      <c r="E18" s="173" t="str">
        <f>Matrículas!C18</f>
        <v>ANTONIA MORENO GONZALEZ</v>
      </c>
      <c r="F18" s="174">
        <v>0.38361111111111112</v>
      </c>
      <c r="G18" s="174">
        <v>0.38564814814814818</v>
      </c>
      <c r="H18" s="113">
        <f>IF(F18=":     :","       :       :     ",(F18-A18))</f>
        <v>9.3611111111111145E-2</v>
      </c>
      <c r="I18" s="114">
        <f>IF(F18=":     :","        ",(Datos!M$9/H18)/24)</f>
        <v>13.353115727002963</v>
      </c>
      <c r="J18" s="113">
        <v>0.48749999999999999</v>
      </c>
      <c r="K18" s="113">
        <v>0.48927083333333332</v>
      </c>
      <c r="L18" s="113">
        <f>IF(J18=":     :","       :       :        ",J18-(G18+Datos!M$10))</f>
        <v>8.101851851851849E-2</v>
      </c>
      <c r="M18" s="114">
        <f>IF(J18=":     :","       ",(Datos!M$11/L18)/24)</f>
        <v>15.428571428571432</v>
      </c>
      <c r="N18" s="113">
        <v>0.57273148148148145</v>
      </c>
      <c r="O18" s="113">
        <v>0.57415509259259256</v>
      </c>
      <c r="P18" s="113">
        <f>IF(O18=":     :","       :       :        ",O18-(K18+Datos!M$12))</f>
        <v>6.4050925925925872E-2</v>
      </c>
      <c r="Q18" s="114">
        <f>IF(N18=":     :","      ",(Datos!M$13/P18)/24)</f>
        <v>13.010480664980134</v>
      </c>
      <c r="R18" s="113"/>
      <c r="S18" s="113"/>
      <c r="T18" s="113"/>
      <c r="U18" s="114"/>
      <c r="V18" s="113"/>
      <c r="W18" s="113"/>
      <c r="X18" s="113"/>
      <c r="Y18" s="114"/>
      <c r="Z18" s="113">
        <f>O18</f>
        <v>0.57415509259259256</v>
      </c>
      <c r="AA18" s="115">
        <f>H18+L18+P18</f>
        <v>0.23868055555555551</v>
      </c>
      <c r="AB18" s="113"/>
      <c r="AC18" s="115"/>
      <c r="AD18" s="116">
        <f>IF(AA18=" ","  ",(Datos!M$4/AA18)/24)</f>
        <v>13.965667733488511</v>
      </c>
      <c r="AE18" s="113">
        <f>(G18-F18)+(K18-J18)+(O18-N18)</f>
        <v>5.2314814814815036E-3</v>
      </c>
    </row>
    <row r="19" spans="1:31" ht="23.25" customHeight="1">
      <c r="A19" s="170">
        <v>0.29001157407407407</v>
      </c>
      <c r="B19" s="171">
        <v>10</v>
      </c>
      <c r="C19" s="172">
        <f>Matrículas!B17</f>
        <v>59</v>
      </c>
      <c r="D19" s="173" t="str">
        <f>Matrículas!G17</f>
        <v>MARTE</v>
      </c>
      <c r="E19" s="173" t="str">
        <f>Matrículas!C17</f>
        <v>MARISA PEÑUELA PASTOR</v>
      </c>
      <c r="F19" s="174">
        <v>0.38359953703703703</v>
      </c>
      <c r="G19" s="174">
        <v>0.38564814814814818</v>
      </c>
      <c r="H19" s="113">
        <f>IF(F19=":     :","       :       :     ",(F19-A19))</f>
        <v>9.3587962962962956E-2</v>
      </c>
      <c r="I19" s="114">
        <f>IF(F19=":     :","        ",(Datos!M$9/H19)/24)</f>
        <v>13.356418501113035</v>
      </c>
      <c r="J19" s="113">
        <v>0.48751157407407408</v>
      </c>
      <c r="K19" s="113">
        <v>0.48917824074074073</v>
      </c>
      <c r="L19" s="113">
        <f>IF(J19=":     :","       :       :        ",J19-(G19+Datos!M$10))</f>
        <v>8.1030092592592584E-2</v>
      </c>
      <c r="M19" s="114">
        <f>IF(J19=":     :","       ",(Datos!M$11/L19)/24)</f>
        <v>15.426367661762606</v>
      </c>
      <c r="N19" s="113">
        <v>0.57271990740740741</v>
      </c>
      <c r="O19" s="113">
        <v>0.57525462962962959</v>
      </c>
      <c r="P19" s="113">
        <f>IF(O19=":     :","       :       :        ",O19-(K19+Datos!M$12))</f>
        <v>6.524305555555554E-2</v>
      </c>
      <c r="Q19" s="114">
        <f>IF(N19=":     :","      ",(Datos!M$13/P19)/24)</f>
        <v>12.772751463544443</v>
      </c>
      <c r="R19" s="113"/>
      <c r="S19" s="113"/>
      <c r="T19" s="113"/>
      <c r="U19" s="114"/>
      <c r="V19" s="113"/>
      <c r="W19" s="113"/>
      <c r="X19" s="113"/>
      <c r="Y19" s="114"/>
      <c r="Z19" s="113">
        <f>O19</f>
        <v>0.57525462962962959</v>
      </c>
      <c r="AA19" s="115">
        <f>H19+L19+P19</f>
        <v>0.23986111111111108</v>
      </c>
      <c r="AB19" s="113"/>
      <c r="AC19" s="115"/>
      <c r="AD19" s="116">
        <f>IF(AA19=" ","  ",(Datos!M$4/AA19)/24)</f>
        <v>13.896931094383326</v>
      </c>
      <c r="AE19" s="113">
        <f>(G19-F19)+(K19-J19)+(O19-N19)</f>
        <v>6.2499999999999778E-3</v>
      </c>
    </row>
    <row r="20" spans="1:31" ht="24" customHeight="1">
      <c r="A20" s="209" t="s">
        <v>99</v>
      </c>
      <c r="B20" s="210">
        <v>1</v>
      </c>
      <c r="C20" s="211">
        <f>Matrículas!B8</f>
        <v>49</v>
      </c>
      <c r="D20" s="212" t="str">
        <f>Matrículas!G8</f>
        <v>NATUR AQBID</v>
      </c>
      <c r="E20" s="212" t="str">
        <f>Matrículas!C8</f>
        <v>MARGARITA VILA</v>
      </c>
      <c r="F20" s="213" t="s">
        <v>130</v>
      </c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</row>
  </sheetData>
  <mergeCells count="9">
    <mergeCell ref="C2:D3"/>
    <mergeCell ref="AE8:AE9"/>
    <mergeCell ref="E2:AD2"/>
    <mergeCell ref="F8:G8"/>
    <mergeCell ref="J8:K8"/>
    <mergeCell ref="N8:O8"/>
    <mergeCell ref="R8:S8"/>
    <mergeCell ref="V8:W8"/>
    <mergeCell ref="F6:G6"/>
  </mergeCells>
  <phoneticPr fontId="0" type="noConversion"/>
  <printOptions horizontalCentered="1"/>
  <pageMargins left="0" right="0.19685039370078741" top="0" bottom="0" header="0" footer="0"/>
  <pageSetup paperSize="9" scale="7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Datos</vt:lpstr>
      <vt:lpstr>Matrículas</vt:lpstr>
      <vt:lpstr>Resultados</vt:lpstr>
      <vt:lpstr>Datos!Área_de_impresión</vt:lpstr>
      <vt:lpstr>Matrículas!Área_de_impresión</vt:lpstr>
      <vt:lpstr>Resultados!Área_de_impresión</vt:lpstr>
      <vt:lpstr>Área_de_impresión</vt:lpstr>
      <vt:lpstr>Matrículas!Títulos_a_imprimir</vt:lpstr>
      <vt:lpstr>Resultados!Títulos_a_imprimir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Documentos de Raid</dc:title>
  <dc:subject>Documentos en Excel</dc:subject>
  <dc:creator>Elvira Landa</dc:creator>
  <cp:lastModifiedBy>rafaelromerocaparros@gmail.com</cp:lastModifiedBy>
  <cp:lastPrinted>2021-06-26T09:51:13Z</cp:lastPrinted>
  <dcterms:created xsi:type="dcterms:W3CDTF">2000-07-10T00:37:11Z</dcterms:created>
  <dcterms:modified xsi:type="dcterms:W3CDTF">2021-06-27T11:36:38Z</dcterms:modified>
</cp:coreProperties>
</file>