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00" windowWidth="9720" windowHeight="7320" tabRatio="809" activeTab="2"/>
  </bookViews>
  <sheets>
    <sheet name="Datos" sheetId="1" r:id="rId1"/>
    <sheet name="Matrículas" sheetId="3" r:id="rId2"/>
    <sheet name="Resultados" sheetId="9" r:id="rId3"/>
  </sheets>
  <definedNames>
    <definedName name="_xlnm._FilterDatabase" localSheetId="2" hidden="1">Resultados!$A$6:$AC$12</definedName>
    <definedName name="_xlnm.Print_Area" localSheetId="0">Datos!$A$1:$O$32</definedName>
    <definedName name="_xlnm.Print_Area" localSheetId="1">Matrículas!$A$1:$M$20</definedName>
    <definedName name="_xlnm.Print_Area">Datos!$B$1:$K$31</definedName>
    <definedName name="_xlnm.Print_Titles" localSheetId="1">Matrículas!$A:$A,Matrículas!$1:$7</definedName>
    <definedName name="_xlnm.Print_Titles" localSheetId="2">Resultados!$A:$A,Resultados!$2:$9</definedName>
  </definedNames>
  <calcPr calcId="124519"/>
</workbook>
</file>

<file path=xl/calcChain.xml><?xml version="1.0" encoding="utf-8"?>
<calcChain xmlns="http://schemas.openxmlformats.org/spreadsheetml/2006/main">
  <c r="B12" i="9"/>
  <c r="C12"/>
  <c r="D12"/>
  <c r="K12"/>
  <c r="L12" s="1"/>
  <c r="O12"/>
  <c r="P12" s="1"/>
  <c r="Y12"/>
  <c r="AD12"/>
  <c r="AD27" l="1"/>
  <c r="Y27"/>
  <c r="O27"/>
  <c r="P27" s="1"/>
  <c r="K27"/>
  <c r="L27" s="1"/>
  <c r="D27"/>
  <c r="C27"/>
  <c r="B27"/>
  <c r="AD26"/>
  <c r="Y26"/>
  <c r="O26"/>
  <c r="P26" s="1"/>
  <c r="K26"/>
  <c r="L26" s="1"/>
  <c r="D26"/>
  <c r="C26"/>
  <c r="B26"/>
  <c r="AD25"/>
  <c r="Y25"/>
  <c r="O25"/>
  <c r="P25" s="1"/>
  <c r="K25"/>
  <c r="L25" s="1"/>
  <c r="D25"/>
  <c r="C25"/>
  <c r="B25"/>
  <c r="AD24"/>
  <c r="Y24"/>
  <c r="O24"/>
  <c r="P24" s="1"/>
  <c r="K24"/>
  <c r="L24" s="1"/>
  <c r="D24"/>
  <c r="C24"/>
  <c r="B24"/>
  <c r="AD23"/>
  <c r="Y23"/>
  <c r="P23"/>
  <c r="O23"/>
  <c r="L23"/>
  <c r="K23"/>
  <c r="D23"/>
  <c r="C23"/>
  <c r="B23"/>
  <c r="AD22"/>
  <c r="Y22"/>
  <c r="O22"/>
  <c r="P22" s="1"/>
  <c r="K22"/>
  <c r="L22" s="1"/>
  <c r="D22"/>
  <c r="C22"/>
  <c r="B22"/>
  <c r="AD21"/>
  <c r="Y21"/>
  <c r="O21"/>
  <c r="P21" s="1"/>
  <c r="K21"/>
  <c r="L21" s="1"/>
  <c r="D21"/>
  <c r="C21"/>
  <c r="B21"/>
  <c r="AD20"/>
  <c r="Y20"/>
  <c r="O20"/>
  <c r="P20" s="1"/>
  <c r="K20"/>
  <c r="L20" s="1"/>
  <c r="D20"/>
  <c r="C20"/>
  <c r="B20"/>
  <c r="AD19"/>
  <c r="Y19"/>
  <c r="O19"/>
  <c r="P19" s="1"/>
  <c r="K19"/>
  <c r="L19" s="1"/>
  <c r="D19"/>
  <c r="C19"/>
  <c r="B19"/>
  <c r="AD18"/>
  <c r="Y18"/>
  <c r="O18"/>
  <c r="P18" s="1"/>
  <c r="K18"/>
  <c r="L18" s="1"/>
  <c r="D18"/>
  <c r="C18"/>
  <c r="B18"/>
  <c r="AD17"/>
  <c r="Y17"/>
  <c r="O17"/>
  <c r="P17" s="1"/>
  <c r="K17"/>
  <c r="L17" s="1"/>
  <c r="D17"/>
  <c r="C17"/>
  <c r="B17"/>
  <c r="AD16"/>
  <c r="Y16"/>
  <c r="O16"/>
  <c r="P16" s="1"/>
  <c r="K16"/>
  <c r="L16" s="1"/>
  <c r="D16"/>
  <c r="C16"/>
  <c r="B16"/>
  <c r="AD15"/>
  <c r="Y15"/>
  <c r="O15"/>
  <c r="P15" s="1"/>
  <c r="K15"/>
  <c r="L15" s="1"/>
  <c r="D15"/>
  <c r="C15"/>
  <c r="B15"/>
  <c r="AD13"/>
  <c r="Y13"/>
  <c r="O13"/>
  <c r="P13" s="1"/>
  <c r="K13"/>
  <c r="L13" s="1"/>
  <c r="D13"/>
  <c r="C13"/>
  <c r="B13"/>
  <c r="AD11"/>
  <c r="Y11"/>
  <c r="O11"/>
  <c r="P11" s="1"/>
  <c r="K11"/>
  <c r="L11" s="1"/>
  <c r="D11"/>
  <c r="C11"/>
  <c r="B11"/>
  <c r="D14"/>
  <c r="C14"/>
  <c r="B14"/>
  <c r="AD14"/>
  <c r="Y14"/>
  <c r="O14"/>
  <c r="P14" s="1"/>
  <c r="J22" i="1"/>
  <c r="J18"/>
  <c r="J23"/>
  <c r="J19"/>
  <c r="J20" s="1"/>
  <c r="D2" i="9"/>
  <c r="AC3"/>
  <c r="E6"/>
  <c r="H6"/>
  <c r="N4" i="1"/>
  <c r="K6" i="9" s="1"/>
  <c r="N6"/>
  <c r="Y6"/>
  <c r="N5" i="1"/>
  <c r="AA6" i="9" s="1"/>
  <c r="H8"/>
  <c r="L8"/>
  <c r="P8"/>
  <c r="C11" i="1"/>
  <c r="T8" i="9"/>
  <c r="C12" i="1"/>
  <c r="X8" i="9"/>
  <c r="K14"/>
  <c r="L14" s="1"/>
  <c r="D1" i="3"/>
  <c r="E3"/>
  <c r="E4"/>
  <c r="G5"/>
  <c r="H3" i="1"/>
  <c r="D5"/>
  <c r="F5"/>
  <c r="J5"/>
  <c r="C8"/>
  <c r="E8"/>
  <c r="E9" s="1"/>
  <c r="E10" s="1"/>
  <c r="E11" s="1"/>
  <c r="E12" s="1"/>
  <c r="F8"/>
  <c r="J8"/>
  <c r="C9"/>
  <c r="C14" s="1"/>
  <c r="D9"/>
  <c r="F9"/>
  <c r="C10"/>
  <c r="D10"/>
  <c r="F10"/>
  <c r="J10"/>
  <c r="D11"/>
  <c r="F11"/>
  <c r="J11"/>
  <c r="D12"/>
  <c r="C16"/>
  <c r="I16"/>
  <c r="E17"/>
  <c r="E18"/>
  <c r="E19"/>
  <c r="E20"/>
  <c r="E21" s="1"/>
  <c r="H21"/>
  <c r="E22"/>
  <c r="E23"/>
  <c r="C26"/>
  <c r="E28"/>
  <c r="E32" s="1"/>
  <c r="E29"/>
  <c r="J13"/>
  <c r="F14"/>
  <c r="J24"/>
  <c r="E24"/>
  <c r="E5" i="3"/>
  <c r="J9" i="1"/>
  <c r="J12" s="1"/>
  <c r="J14" s="1"/>
  <c r="G22" i="9" l="1"/>
  <c r="Z22" s="1"/>
  <c r="AC22" s="1"/>
  <c r="G12"/>
  <c r="G23"/>
  <c r="G24"/>
  <c r="H24" s="1"/>
  <c r="G25"/>
  <c r="G26"/>
  <c r="Z26" s="1"/>
  <c r="AC26" s="1"/>
  <c r="G27"/>
  <c r="Z24"/>
  <c r="AC24" s="1"/>
  <c r="H26"/>
  <c r="E30" i="1"/>
  <c r="J21"/>
  <c r="E31" s="1"/>
  <c r="H22" i="9"/>
  <c r="G14"/>
  <c r="H14" s="1"/>
  <c r="G11"/>
  <c r="G13"/>
  <c r="G17"/>
  <c r="Z17" s="1"/>
  <c r="AC17" s="1"/>
  <c r="G18"/>
  <c r="G15"/>
  <c r="Z15" s="1"/>
  <c r="AC15" s="1"/>
  <c r="G16"/>
  <c r="G19"/>
  <c r="Z19" s="1"/>
  <c r="AC19" s="1"/>
  <c r="G20"/>
  <c r="Z20" s="1"/>
  <c r="AC20" s="1"/>
  <c r="G21"/>
  <c r="Z21" s="1"/>
  <c r="AC21" s="1"/>
  <c r="Z14"/>
  <c r="AC14" s="1"/>
  <c r="H15"/>
  <c r="H19" l="1"/>
  <c r="H12"/>
  <c r="Z12"/>
  <c r="AC12" s="1"/>
  <c r="Z27"/>
  <c r="AC27" s="1"/>
  <c r="H27"/>
  <c r="Z25"/>
  <c r="AC25" s="1"/>
  <c r="H25"/>
  <c r="Z23"/>
  <c r="AC23" s="1"/>
  <c r="H23"/>
  <c r="H21"/>
  <c r="H17"/>
  <c r="Z16"/>
  <c r="AC16" s="1"/>
  <c r="H16"/>
  <c r="Z18"/>
  <c r="AC18" s="1"/>
  <c r="H18"/>
  <c r="Z13"/>
  <c r="AC13" s="1"/>
  <c r="H13"/>
  <c r="Z11"/>
  <c r="AC11" s="1"/>
  <c r="H11"/>
  <c r="H20"/>
</calcChain>
</file>

<file path=xl/sharedStrings.xml><?xml version="1.0" encoding="utf-8"?>
<sst xmlns="http://schemas.openxmlformats.org/spreadsheetml/2006/main" count="185" uniqueCount="117">
  <si>
    <t>FASE   I</t>
  </si>
  <si>
    <t>TOTALES</t>
  </si>
  <si>
    <t>HORA SALIDA</t>
  </si>
  <si>
    <t>DISTANCIA</t>
  </si>
  <si>
    <t>VELOCIDAD MÍNIMA</t>
  </si>
  <si>
    <t>TIEMPO LÍMITE</t>
  </si>
  <si>
    <t>CIERRE CONTROL</t>
  </si>
  <si>
    <t>Descanso Obligatorio</t>
  </si>
  <si>
    <t xml:space="preserve">  Horas</t>
  </si>
  <si>
    <t xml:space="preserve">  Km</t>
  </si>
  <si>
    <t xml:space="preserve">  Km/H</t>
  </si>
  <si>
    <t xml:space="preserve"> Minutos</t>
  </si>
  <si>
    <t>Km. TOTALES</t>
  </si>
  <si>
    <t>NÚMERO FASES</t>
  </si>
  <si>
    <t>VEL MIN.</t>
  </si>
  <si>
    <t>TIEMPO TOTAL</t>
  </si>
  <si>
    <t>DESCANSO TOTAL</t>
  </si>
  <si>
    <t>FASE   II</t>
  </si>
  <si>
    <t>IMPORTANTE</t>
  </si>
  <si>
    <t xml:space="preserve"> A. M.</t>
  </si>
  <si>
    <t>CE   0</t>
  </si>
  <si>
    <t>Horas</t>
  </si>
  <si>
    <t xml:space="preserve"> Km.</t>
  </si>
  <si>
    <t xml:space="preserve"> Km/H</t>
  </si>
  <si>
    <t xml:space="preserve"> Horas</t>
  </si>
  <si>
    <t>FASE I</t>
  </si>
  <si>
    <t>km.</t>
  </si>
  <si>
    <t>FASE II</t>
  </si>
  <si>
    <t>FASE III</t>
  </si>
  <si>
    <t>FASE IV</t>
  </si>
  <si>
    <t>FASE V</t>
  </si>
  <si>
    <t>Desc. Obligat.</t>
  </si>
  <si>
    <t>Lugar:</t>
  </si>
  <si>
    <t>Fecha:</t>
  </si>
  <si>
    <t>Kilometros totales</t>
  </si>
  <si>
    <t>Descanso total</t>
  </si>
  <si>
    <t>Hora de salida</t>
  </si>
  <si>
    <t>Velocidad Mínima:</t>
  </si>
  <si>
    <t>Kilómetros 1º Fase</t>
  </si>
  <si>
    <t xml:space="preserve">Descanso </t>
  </si>
  <si>
    <t>Kilómetros 2° Fase</t>
  </si>
  <si>
    <t>Descanso</t>
  </si>
  <si>
    <t>Kilómetros 3° Fase</t>
  </si>
  <si>
    <t>Kilómetros 4° Fase</t>
  </si>
  <si>
    <t>Kilómetros 5º Fase</t>
  </si>
  <si>
    <t>Km.</t>
  </si>
  <si>
    <t>DECLARACIÓN de PARTICIPANTES</t>
  </si>
  <si>
    <t>FECHA:</t>
  </si>
  <si>
    <t xml:space="preserve">KM. :     </t>
  </si>
  <si>
    <t>MATRÍCULAS Y REPARTO DE DORSALES</t>
  </si>
  <si>
    <t>NOMBRE</t>
  </si>
  <si>
    <t>LDN</t>
  </si>
  <si>
    <t>Sexo</t>
  </si>
  <si>
    <t xml:space="preserve"> RAZA</t>
  </si>
  <si>
    <t>CAPA</t>
  </si>
  <si>
    <t>LAC</t>
  </si>
  <si>
    <t>LIC</t>
  </si>
  <si>
    <t>H. SALIDA:</t>
  </si>
  <si>
    <t>CATEGORÍA:</t>
  </si>
  <si>
    <t>Nació</t>
  </si>
  <si>
    <t>CABALLO</t>
  </si>
  <si>
    <t>Nº</t>
  </si>
  <si>
    <t>VET GATE</t>
  </si>
  <si>
    <t>CE 1</t>
  </si>
  <si>
    <t>Según Control</t>
  </si>
  <si>
    <t>JINETE</t>
  </si>
  <si>
    <t>SAL</t>
  </si>
  <si>
    <t>DOR</t>
  </si>
  <si>
    <t>TOTAL :</t>
  </si>
  <si>
    <t>2.ª FASE</t>
  </si>
  <si>
    <t>TIEMPO</t>
  </si>
  <si>
    <t>PRUEBA</t>
  </si>
  <si>
    <t>Tiempo</t>
  </si>
  <si>
    <t>Km/h</t>
  </si>
  <si>
    <t>ORDEN</t>
  </si>
  <si>
    <t>Llegada</t>
  </si>
  <si>
    <t>Contr. Vet.</t>
  </si>
  <si>
    <t>TOTAL</t>
  </si>
  <si>
    <t xml:space="preserve"> HORA de SALIDA:</t>
  </si>
  <si>
    <t>CE 7</t>
  </si>
  <si>
    <t>Descanso Total</t>
  </si>
  <si>
    <t>1.ª FASE</t>
  </si>
  <si>
    <t>3.ª FASE</t>
  </si>
  <si>
    <t>Salida</t>
  </si>
  <si>
    <t xml:space="preserve">    Dorsal</t>
  </si>
  <si>
    <t>FINAL</t>
  </si>
  <si>
    <t>Km</t>
  </si>
  <si>
    <t>Recupe-ración</t>
  </si>
  <si>
    <t>Acumuladas</t>
  </si>
  <si>
    <t>4.ª FASE</t>
  </si>
  <si>
    <t>5.ª FASE</t>
  </si>
  <si>
    <t>Hora VET</t>
  </si>
  <si>
    <t>CARRERA</t>
  </si>
  <si>
    <t>A. M.</t>
  </si>
  <si>
    <t>VELOCIDAD MAXIMA</t>
  </si>
  <si>
    <t xml:space="preserve">  Km/h</t>
  </si>
  <si>
    <t>TIEMPO MINIMO</t>
  </si>
  <si>
    <t>Velocidad Maxima:</t>
  </si>
  <si>
    <t xml:space="preserve"> Se conceden 2 presentaciones al Control Veterinario; la primera voluntaria, la segunda el control obligatorio. La carrera termina en la línea de acceso al Control Veterinario. Pulso 64/m</t>
  </si>
  <si>
    <t>Atzeneta</t>
  </si>
  <si>
    <t>III RAID HÍPICO ATZENETA DEL MAESTRAT</t>
  </si>
  <si>
    <t>BLANCA ROJA</t>
  </si>
  <si>
    <t>CET 80 Cero</t>
  </si>
  <si>
    <t>AMARILLA</t>
  </si>
  <si>
    <t>YUNE ALVAREZ CELDA</t>
  </si>
  <si>
    <t>FAENA                                              VA</t>
  </si>
  <si>
    <t xml:space="preserve"> MIGUEL ANGEL LLORENS JUAN</t>
  </si>
  <si>
    <t>CAIRO                                               VA</t>
  </si>
  <si>
    <t>CHEMA BERNAL DE LA HOZ</t>
  </si>
  <si>
    <t>SHA-SAN                                         VA</t>
  </si>
  <si>
    <t>TOMAS ESCAJA ALCARAZ</t>
  </si>
  <si>
    <t>ROSENDA                                        VA</t>
  </si>
  <si>
    <t>BERNAT CASALS FLORES</t>
  </si>
  <si>
    <t>BLUE MAN                                     CAT</t>
  </si>
  <si>
    <t xml:space="preserve"> </t>
  </si>
  <si>
    <t>RETIRADO</t>
  </si>
  <si>
    <t>Eliminado GA</t>
  </si>
</sst>
</file>

<file path=xl/styles.xml><?xml version="1.0" encoding="utf-8"?>
<styleSheet xmlns="http://schemas.openxmlformats.org/spreadsheetml/2006/main">
  <numFmts count="6">
    <numFmt numFmtId="164" formatCode="hh\.mm\.ss"/>
    <numFmt numFmtId="165" formatCode="_(* #,##0_);_(* \(#,##0\);_(* &quot;-&quot;_);_(@_)"/>
    <numFmt numFmtId="166" formatCode=";;;"/>
    <numFmt numFmtId="167" formatCode="0.0"/>
    <numFmt numFmtId="168" formatCode="0.000"/>
    <numFmt numFmtId="169" formatCode="[$-40A]d&quot; de &quot;mmmm&quot; de &quot;yyyy;@"/>
  </numFmts>
  <fonts count="33">
    <font>
      <sz val="12"/>
      <name val="Arial"/>
    </font>
    <font>
      <sz val="12"/>
      <name val="SWISS"/>
    </font>
    <font>
      <b/>
      <sz val="12"/>
      <name val="Times New Roman"/>
      <family val="1"/>
    </font>
    <font>
      <sz val="10"/>
      <name val="Arial"/>
      <family val="2"/>
    </font>
    <font>
      <b/>
      <i/>
      <sz val="3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8"/>
      <name val="Times New Roman"/>
      <family val="1"/>
    </font>
    <font>
      <b/>
      <sz val="12"/>
      <color indexed="17"/>
      <name val="Times New Roman"/>
      <family val="1"/>
    </font>
    <font>
      <b/>
      <sz val="18"/>
      <color indexed="10"/>
      <name val="Times New Roman"/>
      <family val="1"/>
    </font>
    <font>
      <b/>
      <sz val="12"/>
      <name val="Arial"/>
      <family val="2"/>
    </font>
    <font>
      <b/>
      <sz val="11"/>
      <name val="Times New Roman"/>
      <family val="1"/>
    </font>
    <font>
      <b/>
      <i/>
      <sz val="12"/>
      <color indexed="17"/>
      <name val="Times New Roman"/>
      <family val="1"/>
    </font>
    <font>
      <b/>
      <sz val="20"/>
      <name val="Times New Roman"/>
      <family val="1"/>
    </font>
    <font>
      <sz val="12"/>
      <name val="Arial"/>
      <family val="2"/>
    </font>
    <font>
      <b/>
      <i/>
      <sz val="24"/>
      <name val="Times New Roman"/>
      <family val="1"/>
    </font>
    <font>
      <sz val="12"/>
      <color indexed="8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i/>
      <sz val="20"/>
      <color theme="1"/>
      <name val="Times New Roman"/>
      <family val="1"/>
    </font>
    <font>
      <b/>
      <sz val="14"/>
      <name val="SWISS"/>
    </font>
    <font>
      <b/>
      <sz val="16"/>
      <name val="Times New Roman"/>
      <family val="1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41"/>
      </patternFill>
    </fill>
    <fill>
      <patternFill patternType="gray0625"/>
    </fill>
    <fill>
      <patternFill patternType="gray125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17"/>
      </left>
      <right/>
      <top style="double">
        <color indexed="17"/>
      </top>
      <bottom/>
      <diagonal/>
    </border>
    <border>
      <left/>
      <right/>
      <top style="double">
        <color indexed="17"/>
      </top>
      <bottom/>
      <diagonal/>
    </border>
    <border>
      <left style="double">
        <color indexed="17"/>
      </left>
      <right/>
      <top/>
      <bottom/>
      <diagonal/>
    </border>
    <border>
      <left style="double">
        <color indexed="17"/>
      </left>
      <right/>
      <top/>
      <bottom style="double">
        <color indexed="17"/>
      </bottom>
      <diagonal/>
    </border>
    <border>
      <left/>
      <right/>
      <top/>
      <bottom style="double">
        <color indexed="17"/>
      </bottom>
      <diagonal/>
    </border>
    <border>
      <left/>
      <right style="double">
        <color indexed="17"/>
      </right>
      <top style="double">
        <color indexed="17"/>
      </top>
      <bottom/>
      <diagonal/>
    </border>
    <border>
      <left/>
      <right style="double">
        <color indexed="17"/>
      </right>
      <top/>
      <bottom/>
      <diagonal/>
    </border>
    <border>
      <left/>
      <right style="double">
        <color indexed="17"/>
      </right>
      <top/>
      <bottom style="double">
        <color indexed="17"/>
      </bottom>
      <diagonal/>
    </border>
    <border>
      <left style="double">
        <color indexed="17"/>
      </left>
      <right/>
      <top style="double">
        <color indexed="17"/>
      </top>
      <bottom style="double">
        <color indexed="17"/>
      </bottom>
      <diagonal/>
    </border>
    <border>
      <left/>
      <right/>
      <top style="double">
        <color indexed="17"/>
      </top>
      <bottom style="double">
        <color indexed="17"/>
      </bottom>
      <diagonal/>
    </border>
    <border>
      <left/>
      <right style="double">
        <color indexed="17"/>
      </right>
      <top style="double">
        <color indexed="17"/>
      </top>
      <bottom style="double">
        <color indexed="17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17"/>
      </left>
      <right style="double">
        <color indexed="19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42"/>
      </top>
      <bottom style="medium">
        <color indexed="42"/>
      </bottom>
      <diagonal/>
    </border>
    <border>
      <left style="medium">
        <color indexed="42"/>
      </left>
      <right/>
      <top style="medium">
        <color indexed="42"/>
      </top>
      <bottom style="medium">
        <color indexed="42"/>
      </bottom>
      <diagonal/>
    </border>
    <border>
      <left/>
      <right style="medium">
        <color indexed="42"/>
      </right>
      <top style="medium">
        <color indexed="42"/>
      </top>
      <bottom style="medium">
        <color indexed="42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263">
    <xf numFmtId="0" fontId="0" fillId="0" borderId="0" xfId="0"/>
    <xf numFmtId="0" fontId="1" fillId="0" borderId="0" xfId="0" applyNumberFormat="1" applyFont="1" applyAlignment="1"/>
    <xf numFmtId="0" fontId="0" fillId="0" borderId="0" xfId="0" applyBorder="1"/>
    <xf numFmtId="0" fontId="6" fillId="0" borderId="0" xfId="0" applyNumberFormat="1" applyFont="1" applyAlignment="1"/>
    <xf numFmtId="0" fontId="5" fillId="0" borderId="0" xfId="0" applyNumberFormat="1" applyFont="1" applyAlignment="1"/>
    <xf numFmtId="0" fontId="6" fillId="0" borderId="1" xfId="0" applyNumberFormat="1" applyFont="1" applyBorder="1"/>
    <xf numFmtId="0" fontId="6" fillId="0" borderId="0" xfId="0" applyNumberFormat="1" applyFont="1" applyBorder="1" applyAlignment="1"/>
    <xf numFmtId="0" fontId="6" fillId="0" borderId="0" xfId="0" applyNumberFormat="1" applyFont="1" applyBorder="1"/>
    <xf numFmtId="0" fontId="8" fillId="0" borderId="0" xfId="0" applyNumberFormat="1" applyFont="1" applyAlignment="1">
      <alignment horizontal="right"/>
    </xf>
    <xf numFmtId="0" fontId="6" fillId="0" borderId="0" xfId="0" applyNumberFormat="1" applyFont="1"/>
    <xf numFmtId="0" fontId="6" fillId="0" borderId="2" xfId="0" applyNumberFormat="1" applyFont="1" applyBorder="1"/>
    <xf numFmtId="0" fontId="6" fillId="0" borderId="0" xfId="0" applyFont="1" applyBorder="1"/>
    <xf numFmtId="0" fontId="6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21" fontId="12" fillId="0" borderId="6" xfId="0" applyNumberFormat="1" applyFont="1" applyBorder="1"/>
    <xf numFmtId="0" fontId="6" fillId="0" borderId="5" xfId="0" applyFont="1" applyBorder="1"/>
    <xf numFmtId="21" fontId="6" fillId="0" borderId="6" xfId="0" applyNumberFormat="1" applyFont="1" applyBorder="1"/>
    <xf numFmtId="0" fontId="6" fillId="0" borderId="6" xfId="0" applyFont="1" applyBorder="1"/>
    <xf numFmtId="21" fontId="6" fillId="0" borderId="6" xfId="0" applyNumberFormat="1" applyFont="1" applyBorder="1" applyAlignment="1">
      <alignment horizontal="right"/>
    </xf>
    <xf numFmtId="0" fontId="5" fillId="0" borderId="7" xfId="0" applyNumberFormat="1" applyFont="1" applyBorder="1" applyAlignment="1"/>
    <xf numFmtId="0" fontId="6" fillId="0" borderId="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0" xfId="0" applyNumberFormat="1" applyFont="1" applyBorder="1" applyAlignment="1"/>
    <xf numFmtId="21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/>
    <xf numFmtId="0" fontId="8" fillId="0" borderId="0" xfId="0" applyNumberFormat="1" applyFont="1" applyBorder="1" applyAlignment="1">
      <alignment horizontal="right"/>
    </xf>
    <xf numFmtId="166" fontId="6" fillId="0" borderId="0" xfId="0" applyNumberFormat="1" applyFont="1" applyProtection="1">
      <protection hidden="1"/>
    </xf>
    <xf numFmtId="166" fontId="6" fillId="0" borderId="1" xfId="0" applyNumberFormat="1" applyFont="1" applyBorder="1" applyProtection="1">
      <protection hidden="1"/>
    </xf>
    <xf numFmtId="0" fontId="5" fillId="1" borderId="9" xfId="0" applyNumberFormat="1" applyFont="1" applyFill="1" applyBorder="1" applyAlignment="1">
      <alignment horizontal="center"/>
    </xf>
    <xf numFmtId="0" fontId="5" fillId="1" borderId="9" xfId="0" applyNumberFormat="1" applyFont="1" applyFill="1" applyBorder="1" applyAlignment="1">
      <alignment horizontal="left"/>
    </xf>
    <xf numFmtId="0" fontId="5" fillId="1" borderId="9" xfId="0" applyNumberFormat="1" applyFont="1" applyFill="1" applyBorder="1" applyAlignment="1"/>
    <xf numFmtId="0" fontId="5" fillId="1" borderId="9" xfId="0" applyNumberFormat="1" applyFont="1" applyFill="1" applyBorder="1" applyAlignment="1">
      <alignment horizontal="right"/>
    </xf>
    <xf numFmtId="0" fontId="6" fillId="1" borderId="9" xfId="0" applyNumberFormat="1" applyFont="1" applyFill="1" applyBorder="1" applyAlignment="1"/>
    <xf numFmtId="164" fontId="5" fillId="1" borderId="9" xfId="0" applyNumberFormat="1" applyFont="1" applyFill="1" applyBorder="1" applyAlignment="1">
      <alignment horizontal="centerContinuous"/>
    </xf>
    <xf numFmtId="166" fontId="6" fillId="0" borderId="9" xfId="0" applyNumberFormat="1" applyFont="1" applyBorder="1" applyProtection="1">
      <protection hidden="1"/>
    </xf>
    <xf numFmtId="0" fontId="8" fillId="0" borderId="9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Continuous" vertical="center"/>
    </xf>
    <xf numFmtId="0" fontId="10" fillId="0" borderId="10" xfId="0" applyNumberFormat="1" applyFont="1" applyBorder="1" applyAlignment="1"/>
    <xf numFmtId="0" fontId="5" fillId="0" borderId="10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Continuous" vertical="top"/>
    </xf>
    <xf numFmtId="0" fontId="7" fillId="0" borderId="10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left"/>
    </xf>
    <xf numFmtId="21" fontId="5" fillId="0" borderId="0" xfId="0" applyNumberFormat="1" applyFont="1" applyBorder="1" applyAlignment="1"/>
    <xf numFmtId="0" fontId="5" fillId="0" borderId="1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12" xfId="0" applyNumberFormat="1" applyFont="1" applyBorder="1" applyAlignment="1"/>
    <xf numFmtId="0" fontId="6" fillId="0" borderId="13" xfId="0" applyFont="1" applyBorder="1"/>
    <xf numFmtId="0" fontId="6" fillId="0" borderId="13" xfId="0" applyFont="1" applyBorder="1" applyAlignment="1">
      <alignment horizontal="center"/>
    </xf>
    <xf numFmtId="0" fontId="5" fillId="0" borderId="14" xfId="0" applyNumberFormat="1" applyFont="1" applyBorder="1" applyAlignment="1"/>
    <xf numFmtId="0" fontId="6" fillId="0" borderId="14" xfId="0" applyFont="1" applyBorder="1"/>
    <xf numFmtId="0" fontId="5" fillId="0" borderId="15" xfId="0" applyNumberFormat="1" applyFont="1" applyBorder="1" applyAlignment="1"/>
    <xf numFmtId="0" fontId="6" fillId="0" borderId="16" xfId="0" applyFont="1" applyBorder="1"/>
    <xf numFmtId="0" fontId="6" fillId="0" borderId="16" xfId="0" applyFont="1" applyBorder="1" applyAlignment="1">
      <alignment horizontal="center"/>
    </xf>
    <xf numFmtId="0" fontId="5" fillId="0" borderId="13" xfId="0" applyNumberFormat="1" applyFont="1" applyBorder="1" applyAlignment="1"/>
    <xf numFmtId="21" fontId="5" fillId="0" borderId="13" xfId="0" applyNumberFormat="1" applyFont="1" applyBorder="1" applyAlignment="1"/>
    <xf numFmtId="0" fontId="6" fillId="0" borderId="17" xfId="0" applyNumberFormat="1" applyFont="1" applyBorder="1" applyAlignment="1"/>
    <xf numFmtId="0" fontId="6" fillId="0" borderId="18" xfId="0" applyNumberFormat="1" applyFont="1" applyBorder="1" applyAlignment="1"/>
    <xf numFmtId="0" fontId="5" fillId="0" borderId="16" xfId="0" applyNumberFormat="1" applyFont="1" applyBorder="1" applyAlignment="1"/>
    <xf numFmtId="21" fontId="5" fillId="0" borderId="16" xfId="0" applyNumberFormat="1" applyFont="1" applyBorder="1" applyAlignment="1"/>
    <xf numFmtId="0" fontId="6" fillId="0" borderId="19" xfId="0" applyNumberFormat="1" applyFont="1" applyBorder="1" applyAlignment="1"/>
    <xf numFmtId="0" fontId="5" fillId="0" borderId="20" xfId="0" applyNumberFormat="1" applyFont="1" applyBorder="1" applyAlignment="1"/>
    <xf numFmtId="0" fontId="5" fillId="0" borderId="21" xfId="0" applyNumberFormat="1" applyFont="1" applyBorder="1" applyAlignment="1"/>
    <xf numFmtId="0" fontId="5" fillId="0" borderId="21" xfId="0" applyNumberFormat="1" applyFont="1" applyBorder="1" applyAlignment="1">
      <alignment horizontal="centerContinuous"/>
    </xf>
    <xf numFmtId="0" fontId="5" fillId="0" borderId="22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left"/>
    </xf>
    <xf numFmtId="0" fontId="6" fillId="0" borderId="13" xfId="0" applyNumberFormat="1" applyFont="1" applyBorder="1" applyAlignment="1"/>
    <xf numFmtId="0" fontId="5" fillId="0" borderId="23" xfId="0" applyNumberFormat="1" applyFont="1" applyBorder="1" applyAlignment="1">
      <alignment horizontal="right"/>
    </xf>
    <xf numFmtId="0" fontId="7" fillId="1" borderId="2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166" fontId="5" fillId="0" borderId="0" xfId="0" applyNumberFormat="1" applyFont="1" applyProtection="1">
      <protection hidden="1"/>
    </xf>
    <xf numFmtId="0" fontId="10" fillId="0" borderId="9" xfId="0" applyNumberFormat="1" applyFont="1" applyBorder="1" applyAlignment="1">
      <alignment horizontal="right"/>
    </xf>
    <xf numFmtId="0" fontId="16" fillId="0" borderId="0" xfId="0" applyFont="1"/>
    <xf numFmtId="166" fontId="6" fillId="0" borderId="0" xfId="0" applyNumberFormat="1" applyFont="1" applyBorder="1" applyProtection="1">
      <protection hidden="1"/>
    </xf>
    <xf numFmtId="0" fontId="8" fillId="0" borderId="0" xfId="0" applyNumberFormat="1" applyFont="1" applyBorder="1" applyAlignment="1">
      <alignment horizontal="center"/>
    </xf>
    <xf numFmtId="164" fontId="5" fillId="1" borderId="25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11" fillId="0" borderId="18" xfId="0" applyNumberFormat="1" applyFont="1" applyFill="1" applyBorder="1" applyAlignment="1">
      <alignment horizontal="center"/>
    </xf>
    <xf numFmtId="164" fontId="11" fillId="0" borderId="19" xfId="0" applyNumberFormat="1" applyFont="1" applyFill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0" fontId="5" fillId="1" borderId="25" xfId="0" applyNumberFormat="1" applyFont="1" applyFill="1" applyBorder="1" applyAlignment="1">
      <alignment horizontal="right"/>
    </xf>
    <xf numFmtId="0" fontId="6" fillId="1" borderId="25" xfId="0" applyNumberFormat="1" applyFont="1" applyFill="1" applyBorder="1" applyAlignment="1"/>
    <xf numFmtId="0" fontId="5" fillId="0" borderId="26" xfId="0" applyNumberFormat="1" applyFont="1" applyBorder="1" applyAlignment="1"/>
    <xf numFmtId="0" fontId="5" fillId="0" borderId="25" xfId="0" applyNumberFormat="1" applyFont="1" applyBorder="1" applyAlignment="1"/>
    <xf numFmtId="0" fontId="5" fillId="0" borderId="25" xfId="0" applyNumberFormat="1" applyFont="1" applyBorder="1" applyAlignment="1">
      <alignment horizontal="right"/>
    </xf>
    <xf numFmtId="21" fontId="5" fillId="0" borderId="25" xfId="0" applyNumberFormat="1" applyFont="1" applyBorder="1" applyAlignment="1"/>
    <xf numFmtId="0" fontId="7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/>
    <xf numFmtId="0" fontId="7" fillId="0" borderId="27" xfId="0" applyNumberFormat="1" applyFont="1" applyBorder="1" applyAlignment="1">
      <alignment horizontal="centerContinuous"/>
    </xf>
    <xf numFmtId="0" fontId="5" fillId="0" borderId="28" xfId="0" applyNumberFormat="1" applyFont="1" applyBorder="1" applyAlignment="1">
      <alignment horizontal="centerContinuous"/>
    </xf>
    <xf numFmtId="0" fontId="6" fillId="0" borderId="28" xfId="0" applyNumberFormat="1" applyFont="1" applyBorder="1" applyAlignment="1">
      <alignment horizontal="centerContinuous"/>
    </xf>
    <xf numFmtId="0" fontId="6" fillId="0" borderId="29" xfId="0" applyNumberFormat="1" applyFont="1" applyBorder="1" applyAlignment="1">
      <alignment horizontal="centerContinuous"/>
    </xf>
    <xf numFmtId="0" fontId="7" fillId="0" borderId="30" xfId="0" applyNumberFormat="1" applyFont="1" applyBorder="1" applyAlignment="1">
      <alignment horizontal="centerContinuous"/>
    </xf>
    <xf numFmtId="0" fontId="6" fillId="0" borderId="31" xfId="0" applyNumberFormat="1" applyFont="1" applyBorder="1" applyAlignment="1"/>
    <xf numFmtId="0" fontId="5" fillId="0" borderId="32" xfId="0" applyNumberFormat="1" applyFont="1" applyBorder="1" applyAlignment="1">
      <alignment horizontal="centerContinuous" vertical="top"/>
    </xf>
    <xf numFmtId="0" fontId="6" fillId="0" borderId="33" xfId="0" applyNumberFormat="1" applyFont="1" applyBorder="1" applyAlignment="1">
      <alignment horizontal="centerContinuous"/>
    </xf>
    <xf numFmtId="0" fontId="6" fillId="0" borderId="34" xfId="0" applyNumberFormat="1" applyFont="1" applyBorder="1" applyAlignment="1">
      <alignment horizontal="centerContinuous"/>
    </xf>
    <xf numFmtId="0" fontId="5" fillId="2" borderId="35" xfId="0" applyNumberFormat="1" applyFont="1" applyFill="1" applyBorder="1" applyAlignment="1">
      <alignment horizontal="left"/>
    </xf>
    <xf numFmtId="0" fontId="5" fillId="2" borderId="36" xfId="0" applyNumberFormat="1" applyFont="1" applyFill="1" applyBorder="1" applyAlignment="1">
      <alignment horizontal="left"/>
    </xf>
    <xf numFmtId="0" fontId="5" fillId="2" borderId="36" xfId="0" applyNumberFormat="1" applyFont="1" applyFill="1" applyBorder="1" applyAlignment="1"/>
    <xf numFmtId="0" fontId="5" fillId="2" borderId="36" xfId="0" applyNumberFormat="1" applyFont="1" applyFill="1" applyBorder="1" applyAlignment="1">
      <alignment horizontal="center"/>
    </xf>
    <xf numFmtId="0" fontId="5" fillId="2" borderId="37" xfId="0" applyNumberFormat="1" applyFont="1" applyFill="1" applyBorder="1" applyAlignment="1">
      <alignment horizontal="center"/>
    </xf>
    <xf numFmtId="21" fontId="11" fillId="0" borderId="17" xfId="0" applyNumberFormat="1" applyFont="1" applyFill="1" applyBorder="1" applyAlignment="1">
      <alignment horizontal="center"/>
    </xf>
    <xf numFmtId="21" fontId="11" fillId="0" borderId="18" xfId="0" applyNumberFormat="1" applyFont="1" applyFill="1" applyBorder="1" applyAlignment="1">
      <alignment horizontal="center"/>
    </xf>
    <xf numFmtId="0" fontId="17" fillId="0" borderId="38" xfId="0" applyNumberFormat="1" applyFont="1" applyBorder="1" applyAlignment="1">
      <alignment horizontal="center"/>
    </xf>
    <xf numFmtId="15" fontId="5" fillId="1" borderId="9" xfId="0" applyNumberFormat="1" applyFont="1" applyFill="1" applyBorder="1" applyAlignment="1"/>
    <xf numFmtId="21" fontId="6" fillId="0" borderId="0" xfId="0" applyNumberFormat="1" applyFont="1" applyAlignment="1"/>
    <xf numFmtId="46" fontId="1" fillId="0" borderId="0" xfId="0" applyNumberFormat="1" applyFont="1" applyAlignment="1"/>
    <xf numFmtId="21" fontId="1" fillId="0" borderId="0" xfId="0" applyNumberFormat="1" applyFont="1" applyAlignment="1"/>
    <xf numFmtId="0" fontId="1" fillId="0" borderId="6" xfId="0" applyNumberFormat="1" applyFont="1" applyBorder="1" applyAlignment="1"/>
    <xf numFmtId="0" fontId="19" fillId="3" borderId="39" xfId="0" applyNumberFormat="1" applyFont="1" applyFill="1" applyBorder="1" applyAlignment="1">
      <alignment horizontal="center"/>
    </xf>
    <xf numFmtId="21" fontId="5" fillId="0" borderId="16" xfId="0" applyNumberFormat="1" applyFont="1" applyBorder="1" applyAlignment="1">
      <alignment horizontal="right"/>
    </xf>
    <xf numFmtId="14" fontId="11" fillId="0" borderId="6" xfId="0" applyNumberFormat="1" applyFont="1" applyBorder="1"/>
    <xf numFmtId="21" fontId="5" fillId="1" borderId="9" xfId="0" applyNumberFormat="1" applyFont="1" applyFill="1" applyBorder="1" applyAlignment="1"/>
    <xf numFmtId="0" fontId="20" fillId="0" borderId="40" xfId="0" applyNumberFormat="1" applyFont="1" applyBorder="1" applyAlignment="1">
      <alignment horizontal="left"/>
    </xf>
    <xf numFmtId="21" fontId="9" fillId="1" borderId="9" xfId="0" applyNumberFormat="1" applyFont="1" applyFill="1" applyBorder="1" applyAlignment="1">
      <alignment horizontal="left"/>
    </xf>
    <xf numFmtId="0" fontId="5" fillId="1" borderId="41" xfId="0" applyNumberFormat="1" applyFont="1" applyFill="1" applyBorder="1" applyAlignment="1">
      <alignment horizontal="center"/>
    </xf>
    <xf numFmtId="0" fontId="6" fillId="0" borderId="18" xfId="0" applyNumberFormat="1" applyFont="1" applyBorder="1" applyAlignment="1">
      <alignment horizontal="left"/>
    </xf>
    <xf numFmtId="168" fontId="5" fillId="0" borderId="0" xfId="0" applyNumberFormat="1" applyFont="1" applyBorder="1" applyAlignment="1"/>
    <xf numFmtId="168" fontId="12" fillId="0" borderId="6" xfId="1" applyNumberFormat="1" applyFont="1" applyBorder="1"/>
    <xf numFmtId="168" fontId="6" fillId="0" borderId="13" xfId="0" applyNumberFormat="1" applyFont="1" applyBorder="1"/>
    <xf numFmtId="168" fontId="6" fillId="0" borderId="0" xfId="0" applyNumberFormat="1" applyFont="1" applyBorder="1"/>
    <xf numFmtId="168" fontId="6" fillId="0" borderId="16" xfId="0" applyNumberFormat="1" applyFont="1" applyBorder="1"/>
    <xf numFmtId="0" fontId="5" fillId="2" borderId="42" xfId="0" applyNumberFormat="1" applyFont="1" applyFill="1" applyBorder="1" applyAlignment="1">
      <alignment horizontal="left"/>
    </xf>
    <xf numFmtId="15" fontId="18" fillId="4" borderId="21" xfId="0" applyNumberFormat="1" applyFont="1" applyFill="1" applyBorder="1" applyAlignment="1">
      <alignment vertical="center"/>
    </xf>
    <xf numFmtId="0" fontId="6" fillId="0" borderId="43" xfId="0" applyFont="1" applyBorder="1"/>
    <xf numFmtId="0" fontId="5" fillId="0" borderId="44" xfId="0" applyNumberFormat="1" applyFont="1" applyBorder="1" applyAlignment="1"/>
    <xf numFmtId="0" fontId="20" fillId="0" borderId="45" xfId="0" applyNumberFormat="1" applyFont="1" applyBorder="1" applyAlignment="1"/>
    <xf numFmtId="0" fontId="20" fillId="0" borderId="46" xfId="0" applyNumberFormat="1" applyFont="1" applyBorder="1" applyAlignment="1"/>
    <xf numFmtId="0" fontId="20" fillId="0" borderId="40" xfId="0" applyNumberFormat="1" applyFont="1" applyBorder="1" applyAlignment="1">
      <alignment horizontal="center"/>
    </xf>
    <xf numFmtId="0" fontId="20" fillId="0" borderId="40" xfId="0" applyNumberFormat="1" applyFont="1" applyBorder="1" applyAlignment="1"/>
    <xf numFmtId="3" fontId="20" fillId="0" borderId="40" xfId="0" applyNumberFormat="1" applyFont="1" applyBorder="1" applyAlignment="1"/>
    <xf numFmtId="0" fontId="20" fillId="0" borderId="40" xfId="0" applyNumberFormat="1" applyFont="1" applyFill="1" applyBorder="1" applyAlignment="1">
      <alignment horizontal="center"/>
    </xf>
    <xf numFmtId="0" fontId="20" fillId="0" borderId="47" xfId="0" applyFont="1" applyBorder="1"/>
    <xf numFmtId="0" fontId="20" fillId="0" borderId="48" xfId="0" applyNumberFormat="1" applyFont="1" applyBorder="1" applyAlignment="1"/>
    <xf numFmtId="0" fontId="20" fillId="0" borderId="48" xfId="0" applyNumberFormat="1" applyFont="1" applyBorder="1" applyAlignment="1">
      <alignment horizontal="center"/>
    </xf>
    <xf numFmtId="0" fontId="20" fillId="0" borderId="40" xfId="0" applyFont="1" applyBorder="1"/>
    <xf numFmtId="3" fontId="20" fillId="0" borderId="49" xfId="0" applyNumberFormat="1" applyFont="1" applyBorder="1" applyAlignment="1"/>
    <xf numFmtId="0" fontId="20" fillId="0" borderId="49" xfId="0" applyNumberFormat="1" applyFont="1" applyBorder="1" applyAlignment="1">
      <alignment horizontal="center"/>
    </xf>
    <xf numFmtId="0" fontId="20" fillId="0" borderId="49" xfId="0" applyNumberFormat="1" applyFont="1" applyBorder="1" applyAlignment="1"/>
    <xf numFmtId="3" fontId="22" fillId="5" borderId="40" xfId="0" applyNumberFormat="1" applyFont="1" applyFill="1" applyBorder="1" applyAlignment="1">
      <alignment horizontal="center"/>
    </xf>
    <xf numFmtId="3" fontId="22" fillId="5" borderId="50" xfId="0" applyNumberFormat="1" applyFont="1" applyFill="1" applyBorder="1" applyAlignment="1">
      <alignment horizontal="center"/>
    </xf>
    <xf numFmtId="49" fontId="22" fillId="5" borderId="50" xfId="0" applyNumberFormat="1" applyFont="1" applyFill="1" applyBorder="1" applyAlignment="1">
      <alignment horizontal="center"/>
    </xf>
    <xf numFmtId="3" fontId="20" fillId="5" borderId="40" xfId="0" applyNumberFormat="1" applyFont="1" applyFill="1" applyBorder="1" applyAlignment="1">
      <alignment horizontal="center"/>
    </xf>
    <xf numFmtId="49" fontId="20" fillId="5" borderId="50" xfId="0" applyNumberFormat="1" applyFont="1" applyFill="1" applyBorder="1" applyAlignment="1">
      <alignment horizontal="center"/>
    </xf>
    <xf numFmtId="3" fontId="20" fillId="5" borderId="50" xfId="0" applyNumberFormat="1" applyFont="1" applyFill="1" applyBorder="1" applyAlignment="1">
      <alignment horizontal="center"/>
    </xf>
    <xf numFmtId="0" fontId="20" fillId="0" borderId="47" xfId="0" applyNumberFormat="1" applyFont="1" applyBorder="1" applyAlignment="1"/>
    <xf numFmtId="0" fontId="20" fillId="5" borderId="40" xfId="0" applyNumberFormat="1" applyFont="1" applyFill="1" applyBorder="1" applyAlignment="1">
      <alignment horizontal="center"/>
    </xf>
    <xf numFmtId="0" fontId="14" fillId="6" borderId="51" xfId="0" applyNumberFormat="1" applyFont="1" applyFill="1" applyBorder="1" applyAlignment="1">
      <alignment horizontal="center"/>
    </xf>
    <xf numFmtId="0" fontId="26" fillId="6" borderId="52" xfId="0" applyNumberFormat="1" applyFont="1" applyFill="1" applyBorder="1" applyAlignment="1">
      <alignment horizontal="left"/>
    </xf>
    <xf numFmtId="0" fontId="27" fillId="6" borderId="51" xfId="0" applyNumberFormat="1" applyFont="1" applyFill="1" applyBorder="1" applyAlignment="1">
      <alignment horizontal="right"/>
    </xf>
    <xf numFmtId="164" fontId="26" fillId="6" borderId="51" xfId="0" applyNumberFormat="1" applyFont="1" applyFill="1" applyBorder="1" applyAlignment="1">
      <alignment horizontal="centerContinuous"/>
    </xf>
    <xf numFmtId="0" fontId="27" fillId="6" borderId="53" xfId="0" applyNumberFormat="1" applyFont="1" applyFill="1" applyBorder="1" applyAlignment="1">
      <alignment horizontal="centerContinuous"/>
    </xf>
    <xf numFmtId="0" fontId="28" fillId="6" borderId="51" xfId="0" applyNumberFormat="1" applyFont="1" applyFill="1" applyBorder="1" applyAlignment="1">
      <alignment horizontal="center"/>
    </xf>
    <xf numFmtId="0" fontId="9" fillId="0" borderId="38" xfId="0" applyNumberFormat="1" applyFont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0" borderId="54" xfId="0" applyNumberFormat="1" applyFont="1" applyBorder="1" applyAlignment="1">
      <alignment horizontal="center"/>
    </xf>
    <xf numFmtId="0" fontId="17" fillId="0" borderId="55" xfId="0" applyNumberFormat="1" applyFont="1" applyBorder="1" applyAlignment="1">
      <alignment horizontal="center"/>
    </xf>
    <xf numFmtId="0" fontId="5" fillId="0" borderId="55" xfId="0" applyNumberFormat="1" applyFont="1" applyBorder="1" applyAlignment="1">
      <alignment horizontal="center"/>
    </xf>
    <xf numFmtId="0" fontId="7" fillId="1" borderId="40" xfId="0" applyNumberFormat="1" applyFont="1" applyFill="1" applyBorder="1" applyAlignment="1">
      <alignment horizontal="center"/>
    </xf>
    <xf numFmtId="0" fontId="13" fillId="0" borderId="40" xfId="0" applyNumberFormat="1" applyFont="1" applyBorder="1" applyAlignment="1">
      <alignment horizontal="center"/>
    </xf>
    <xf numFmtId="164" fontId="6" fillId="0" borderId="40" xfId="0" applyNumberFormat="1" applyFont="1" applyBorder="1" applyAlignment="1">
      <alignment horizontal="center"/>
    </xf>
    <xf numFmtId="2" fontId="6" fillId="0" borderId="40" xfId="0" applyNumberFormat="1" applyFont="1" applyBorder="1" applyAlignment="1">
      <alignment horizontal="center"/>
    </xf>
    <xf numFmtId="0" fontId="20" fillId="5" borderId="40" xfId="0" applyFont="1" applyFill="1" applyBorder="1"/>
    <xf numFmtId="0" fontId="0" fillId="0" borderId="40" xfId="0" applyBorder="1"/>
    <xf numFmtId="0" fontId="11" fillId="0" borderId="40" xfId="0" applyFont="1" applyBorder="1" applyAlignment="1">
      <alignment horizontal="left"/>
    </xf>
    <xf numFmtId="0" fontId="20" fillId="0" borderId="0" xfId="0" applyFont="1" applyBorder="1"/>
    <xf numFmtId="0" fontId="25" fillId="0" borderId="40" xfId="0" applyNumberFormat="1" applyFont="1" applyBorder="1" applyAlignment="1"/>
    <xf numFmtId="0" fontId="25" fillId="0" borderId="48" xfId="0" applyNumberFormat="1" applyFont="1" applyBorder="1" applyAlignment="1"/>
    <xf numFmtId="167" fontId="5" fillId="0" borderId="25" xfId="0" applyNumberFormat="1" applyFont="1" applyBorder="1" applyAlignment="1">
      <alignment horizontal="left"/>
    </xf>
    <xf numFmtId="168" fontId="7" fillId="1" borderId="9" xfId="0" applyNumberFormat="1" applyFont="1" applyFill="1" applyBorder="1" applyAlignment="1">
      <alignment horizontal="center"/>
    </xf>
    <xf numFmtId="0" fontId="25" fillId="0" borderId="40" xfId="0" applyNumberFormat="1" applyFont="1" applyBorder="1" applyAlignment="1">
      <alignment horizontal="center"/>
    </xf>
    <xf numFmtId="0" fontId="20" fillId="0" borderId="9" xfId="0" applyNumberFormat="1" applyFont="1" applyBorder="1" applyAlignment="1"/>
    <xf numFmtId="0" fontId="20" fillId="0" borderId="56" xfId="0" applyNumberFormat="1" applyFont="1" applyBorder="1" applyAlignment="1"/>
    <xf numFmtId="0" fontId="20" fillId="0" borderId="56" xfId="0" applyNumberFormat="1" applyFont="1" applyBorder="1" applyAlignment="1">
      <alignment horizontal="left"/>
    </xf>
    <xf numFmtId="0" fontId="20" fillId="0" borderId="57" xfId="0" applyNumberFormat="1" applyFont="1" applyBorder="1" applyAlignment="1"/>
    <xf numFmtId="0" fontId="20" fillId="0" borderId="57" xfId="0" applyNumberFormat="1" applyFont="1" applyBorder="1" applyAlignment="1">
      <alignment horizontal="center"/>
    </xf>
    <xf numFmtId="164" fontId="2" fillId="0" borderId="40" xfId="0" applyNumberFormat="1" applyFont="1" applyBorder="1" applyAlignment="1">
      <alignment horizontal="center"/>
    </xf>
    <xf numFmtId="168" fontId="2" fillId="0" borderId="40" xfId="1" applyNumberFormat="1" applyFont="1" applyBorder="1" applyAlignment="1">
      <alignment horizontal="center"/>
    </xf>
    <xf numFmtId="0" fontId="6" fillId="0" borderId="35" xfId="0" applyFont="1" applyBorder="1"/>
    <xf numFmtId="168" fontId="6" fillId="0" borderId="42" xfId="0" applyNumberFormat="1" applyFont="1" applyBorder="1"/>
    <xf numFmtId="0" fontId="1" fillId="0" borderId="69" xfId="0" applyNumberFormat="1" applyFont="1" applyBorder="1" applyAlignment="1"/>
    <xf numFmtId="168" fontId="6" fillId="0" borderId="42" xfId="0" applyNumberFormat="1" applyFont="1" applyBorder="1" applyAlignment="1">
      <alignment horizontal="right"/>
    </xf>
    <xf numFmtId="0" fontId="30" fillId="0" borderId="0" xfId="0" applyNumberFormat="1" applyFont="1" applyAlignment="1">
      <alignment horizontal="center"/>
    </xf>
    <xf numFmtId="0" fontId="30" fillId="0" borderId="68" xfId="0" applyNumberFormat="1" applyFont="1" applyBorder="1" applyAlignment="1">
      <alignment horizontal="center"/>
    </xf>
    <xf numFmtId="0" fontId="30" fillId="8" borderId="68" xfId="0" applyNumberFormat="1" applyFont="1" applyFill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19" fillId="9" borderId="0" xfId="0" applyNumberFormat="1" applyFont="1" applyFill="1" applyBorder="1"/>
    <xf numFmtId="0" fontId="19" fillId="9" borderId="5" xfId="0" applyFont="1" applyFill="1" applyBorder="1"/>
    <xf numFmtId="0" fontId="16" fillId="0" borderId="70" xfId="0" applyNumberFormat="1" applyFont="1" applyBorder="1" applyAlignment="1">
      <alignment horizontal="center"/>
    </xf>
    <xf numFmtId="0" fontId="22" fillId="5" borderId="71" xfId="0" applyNumberFormat="1" applyFont="1" applyFill="1" applyBorder="1" applyAlignment="1">
      <alignment horizontal="center"/>
    </xf>
    <xf numFmtId="3" fontId="22" fillId="5" borderId="71" xfId="0" applyNumberFormat="1" applyFont="1" applyFill="1" applyBorder="1" applyAlignment="1">
      <alignment horizontal="center"/>
    </xf>
    <xf numFmtId="1" fontId="22" fillId="5" borderId="71" xfId="0" applyNumberFormat="1" applyFont="1" applyFill="1" applyBorder="1" applyAlignment="1">
      <alignment horizontal="center"/>
    </xf>
    <xf numFmtId="1" fontId="24" fillId="5" borderId="71" xfId="0" applyNumberFormat="1" applyFont="1" applyFill="1" applyBorder="1" applyAlignment="1">
      <alignment horizontal="center"/>
    </xf>
    <xf numFmtId="3" fontId="22" fillId="5" borderId="72" xfId="0" applyNumberFormat="1" applyFont="1" applyFill="1" applyBorder="1" applyAlignment="1">
      <alignment horizontal="center"/>
    </xf>
    <xf numFmtId="0" fontId="16" fillId="0" borderId="73" xfId="0" applyNumberFormat="1" applyFont="1" applyBorder="1" applyAlignment="1">
      <alignment horizontal="center"/>
    </xf>
    <xf numFmtId="0" fontId="23" fillId="0" borderId="74" xfId="0" applyNumberFormat="1" applyFont="1" applyBorder="1" applyAlignment="1">
      <alignment horizontal="center"/>
    </xf>
    <xf numFmtId="0" fontId="23" fillId="0" borderId="73" xfId="0" applyNumberFormat="1" applyFont="1" applyBorder="1" applyAlignment="1">
      <alignment horizontal="center"/>
    </xf>
    <xf numFmtId="4" fontId="23" fillId="0" borderId="75" xfId="0" applyNumberFormat="1" applyFont="1" applyBorder="1" applyAlignment="1"/>
    <xf numFmtId="4" fontId="20" fillId="0" borderId="76" xfId="0" applyNumberFormat="1" applyFont="1" applyBorder="1" applyAlignment="1"/>
    <xf numFmtId="0" fontId="23" fillId="0" borderId="41" xfId="0" applyNumberFormat="1" applyFont="1" applyBorder="1" applyAlignment="1">
      <alignment horizontal="center"/>
    </xf>
    <xf numFmtId="4" fontId="20" fillId="0" borderId="77" xfId="0" applyNumberFormat="1" applyFont="1" applyBorder="1" applyAlignment="1"/>
    <xf numFmtId="0" fontId="16" fillId="0" borderId="78" xfId="0" applyFont="1" applyBorder="1" applyAlignment="1">
      <alignment horizontal="center"/>
    </xf>
    <xf numFmtId="0" fontId="0" fillId="0" borderId="50" xfId="0" applyBorder="1"/>
    <xf numFmtId="0" fontId="16" fillId="0" borderId="79" xfId="0" applyFont="1" applyBorder="1" applyAlignment="1">
      <alignment horizontal="center"/>
    </xf>
    <xf numFmtId="0" fontId="0" fillId="0" borderId="82" xfId="0" applyBorder="1"/>
    <xf numFmtId="0" fontId="20" fillId="0" borderId="82" xfId="0" applyFont="1" applyBorder="1"/>
    <xf numFmtId="0" fontId="0" fillId="0" borderId="83" xfId="0" applyBorder="1"/>
    <xf numFmtId="21" fontId="31" fillId="9" borderId="6" xfId="0" applyNumberFormat="1" applyFont="1" applyFill="1" applyBorder="1" applyAlignment="1">
      <alignment horizontal="right"/>
    </xf>
    <xf numFmtId="0" fontId="32" fillId="7" borderId="40" xfId="0" applyFont="1" applyFill="1" applyBorder="1"/>
    <xf numFmtId="0" fontId="32" fillId="7" borderId="40" xfId="0" applyFont="1" applyFill="1" applyBorder="1" applyAlignment="1">
      <alignment horizontal="center"/>
    </xf>
    <xf numFmtId="0" fontId="11" fillId="10" borderId="40" xfId="0" applyFont="1" applyFill="1" applyBorder="1" applyAlignment="1">
      <alignment horizontal="left"/>
    </xf>
    <xf numFmtId="0" fontId="29" fillId="7" borderId="20" xfId="0" applyNumberFormat="1" applyFont="1" applyFill="1" applyBorder="1" applyAlignment="1">
      <alignment horizontal="center"/>
    </xf>
    <xf numFmtId="0" fontId="29" fillId="7" borderId="21" xfId="0" applyNumberFormat="1" applyFont="1" applyFill="1" applyBorder="1" applyAlignment="1">
      <alignment horizontal="center"/>
    </xf>
    <xf numFmtId="0" fontId="29" fillId="7" borderId="22" xfId="0" applyNumberFormat="1" applyFont="1" applyFill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0" fontId="15" fillId="0" borderId="20" xfId="0" applyNumberFormat="1" applyFont="1" applyBorder="1" applyAlignment="1">
      <alignment horizontal="center"/>
    </xf>
    <xf numFmtId="0" fontId="15" fillId="0" borderId="21" xfId="0" applyNumberFormat="1" applyFont="1" applyBorder="1" applyAlignment="1">
      <alignment horizontal="center"/>
    </xf>
    <xf numFmtId="0" fontId="15" fillId="0" borderId="22" xfId="0" applyNumberFormat="1" applyFont="1" applyBorder="1" applyAlignment="1">
      <alignment horizontal="center"/>
    </xf>
    <xf numFmtId="0" fontId="14" fillId="0" borderId="14" xfId="0" applyFont="1" applyBorder="1" applyAlignment="1">
      <alignment horizontal="justify" vertical="justify"/>
    </xf>
    <xf numFmtId="0" fontId="5" fillId="0" borderId="0" xfId="0" applyFont="1" applyBorder="1" applyAlignment="1">
      <alignment horizontal="justify" vertical="justify"/>
    </xf>
    <xf numFmtId="0" fontId="5" fillId="0" borderId="18" xfId="0" applyFont="1" applyBorder="1" applyAlignment="1">
      <alignment horizontal="justify" vertical="justify"/>
    </xf>
    <xf numFmtId="0" fontId="5" fillId="0" borderId="14" xfId="0" applyFont="1" applyBorder="1" applyAlignment="1">
      <alignment horizontal="justify" vertical="justify"/>
    </xf>
    <xf numFmtId="0" fontId="5" fillId="0" borderId="15" xfId="0" applyFont="1" applyBorder="1" applyAlignment="1">
      <alignment horizontal="justify" vertical="justify"/>
    </xf>
    <xf numFmtId="0" fontId="5" fillId="0" borderId="16" xfId="0" applyFont="1" applyBorder="1" applyAlignment="1">
      <alignment horizontal="justify" vertical="justify"/>
    </xf>
    <xf numFmtId="0" fontId="5" fillId="0" borderId="19" xfId="0" applyFont="1" applyBorder="1" applyAlignment="1">
      <alignment horizontal="justify" vertical="justify"/>
    </xf>
    <xf numFmtId="169" fontId="26" fillId="6" borderId="51" xfId="0" applyNumberFormat="1" applyFont="1" applyFill="1" applyBorder="1" applyAlignment="1">
      <alignment horizontal="center"/>
    </xf>
    <xf numFmtId="0" fontId="20" fillId="0" borderId="80" xfId="0" applyFont="1" applyBorder="1" applyAlignment="1">
      <alignment horizontal="left"/>
    </xf>
    <xf numFmtId="0" fontId="0" fillId="0" borderId="81" xfId="0" applyBorder="1" applyAlignment="1">
      <alignment horizontal="left"/>
    </xf>
    <xf numFmtId="0" fontId="5" fillId="2" borderId="61" xfId="0" applyNumberFormat="1" applyFont="1" applyFill="1" applyBorder="1" applyAlignment="1">
      <alignment horizontal="center"/>
    </xf>
    <xf numFmtId="0" fontId="5" fillId="2" borderId="42" xfId="0" applyNumberFormat="1" applyFont="1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60" xfId="0" applyBorder="1" applyAlignment="1">
      <alignment horizontal="left"/>
    </xf>
    <xf numFmtId="0" fontId="20" fillId="0" borderId="26" xfId="0" applyFont="1" applyBorder="1" applyAlignment="1">
      <alignment horizontal="left"/>
    </xf>
    <xf numFmtId="0" fontId="20" fillId="0" borderId="65" xfId="0" applyNumberFormat="1" applyFont="1" applyBorder="1" applyAlignment="1">
      <alignment horizontal="left"/>
    </xf>
    <xf numFmtId="0" fontId="20" fillId="0" borderId="66" xfId="0" applyNumberFormat="1" applyFont="1" applyBorder="1" applyAlignment="1">
      <alignment horizontal="left"/>
    </xf>
    <xf numFmtId="0" fontId="20" fillId="0" borderId="24" xfId="0" applyNumberFormat="1" applyFont="1" applyBorder="1" applyAlignment="1">
      <alignment horizontal="left"/>
    </xf>
    <xf numFmtId="0" fontId="20" fillId="0" borderId="62" xfId="0" applyNumberFormat="1" applyFont="1" applyBorder="1" applyAlignment="1">
      <alignment horizontal="left"/>
    </xf>
    <xf numFmtId="0" fontId="20" fillId="0" borderId="63" xfId="0" applyNumberFormat="1" applyFont="1" applyBorder="1" applyAlignment="1">
      <alignment horizontal="left"/>
    </xf>
    <xf numFmtId="0" fontId="20" fillId="0" borderId="64" xfId="0" applyNumberFormat="1" applyFont="1" applyBorder="1" applyAlignment="1">
      <alignment horizontal="left"/>
    </xf>
    <xf numFmtId="0" fontId="20" fillId="5" borderId="40" xfId="0" applyFont="1" applyFill="1" applyBorder="1" applyAlignment="1">
      <alignment horizontal="left"/>
    </xf>
    <xf numFmtId="0" fontId="21" fillId="3" borderId="58" xfId="0" applyNumberFormat="1" applyFont="1" applyFill="1" applyBorder="1" applyAlignment="1">
      <alignment horizontal="center"/>
    </xf>
    <xf numFmtId="0" fontId="21" fillId="3" borderId="59" xfId="0" applyNumberFormat="1" applyFont="1" applyFill="1" applyBorder="1" applyAlignment="1">
      <alignment horizontal="center"/>
    </xf>
    <xf numFmtId="14" fontId="5" fillId="0" borderId="25" xfId="0" applyNumberFormat="1" applyFont="1" applyBorder="1" applyAlignment="1">
      <alignment horizontal="center"/>
    </xf>
    <xf numFmtId="0" fontId="5" fillId="0" borderId="25" xfId="0" applyNumberFormat="1" applyFont="1" applyBorder="1" applyAlignment="1">
      <alignment horizontal="center"/>
    </xf>
    <xf numFmtId="0" fontId="9" fillId="0" borderId="38" xfId="0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4" fillId="1" borderId="67" xfId="0" applyNumberFormat="1" applyFont="1" applyFill="1" applyBorder="1" applyAlignment="1">
      <alignment horizontal="center"/>
    </xf>
    <xf numFmtId="0" fontId="4" fillId="1" borderId="23" xfId="0" applyNumberFormat="1" applyFont="1" applyFill="1" applyBorder="1" applyAlignment="1">
      <alignment horizontal="center"/>
    </xf>
    <xf numFmtId="0" fontId="4" fillId="1" borderId="11" xfId="0" applyNumberFormat="1" applyFont="1" applyFill="1" applyBorder="1" applyAlignment="1">
      <alignment horizontal="center"/>
    </xf>
    <xf numFmtId="0" fontId="5" fillId="0" borderId="67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21" fontId="7" fillId="1" borderId="46" xfId="0" applyNumberFormat="1" applyFont="1" applyFill="1" applyBorder="1" applyAlignment="1">
      <alignment horizontal="center"/>
    </xf>
    <xf numFmtId="0" fontId="11" fillId="11" borderId="40" xfId="0" applyFont="1" applyFill="1" applyBorder="1" applyAlignment="1">
      <alignment horizontal="left"/>
    </xf>
    <xf numFmtId="164" fontId="6" fillId="11" borderId="40" xfId="0" applyNumberFormat="1" applyFont="1" applyFill="1" applyBorder="1" applyAlignment="1">
      <alignment horizontal="center"/>
    </xf>
    <xf numFmtId="2" fontId="6" fillId="11" borderId="40" xfId="0" applyNumberFormat="1" applyFont="1" applyFill="1" applyBorder="1" applyAlignment="1">
      <alignment horizontal="center"/>
    </xf>
    <xf numFmtId="164" fontId="2" fillId="11" borderId="40" xfId="0" applyNumberFormat="1" applyFont="1" applyFill="1" applyBorder="1" applyAlignment="1">
      <alignment horizontal="center"/>
    </xf>
    <xf numFmtId="168" fontId="2" fillId="11" borderId="40" xfId="1" applyNumberFormat="1" applyFont="1" applyFill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249B1B"/>
      <rgbColor rgb="00800080"/>
      <rgbColor rgb="00008080"/>
      <rgbColor rgb="00C8C8C8"/>
      <rgbColor rgb="00808080"/>
      <rgbColor rgb="007DD4FF"/>
      <rgbColor rgb="00FEACF4"/>
      <rgbColor rgb="00FFFFCC"/>
      <rgbColor rgb="00CCFFFF"/>
      <rgbColor rgb="004B9C2E"/>
      <rgbColor rgb="00FD1919"/>
      <rgbColor rgb="0014429E"/>
      <rgbColor rgb="00FFDDDD"/>
      <rgbColor rgb="00000080"/>
      <rgbColor rgb="008A008A"/>
      <rgbColor rgb="00FFFF00"/>
      <rgbColor rgb="0000FFFF"/>
      <rgbColor rgb="0046B543"/>
      <rgbColor rgb="00FF664D"/>
      <rgbColor rgb="00B4FED7"/>
      <rgbColor rgb="000000FF"/>
      <rgbColor rgb="0000CCFF"/>
      <rgbColor rgb="00D1FFFF"/>
      <rgbColor rgb="00D5FFF3"/>
      <rgbColor rgb="00FFFF99"/>
      <rgbColor rgb="0099CCFF"/>
      <rgbColor rgb="00FF99CC"/>
      <rgbColor rgb="00CC99FF"/>
      <rgbColor rgb="00FFE2C5"/>
      <rgbColor rgb="003366FF"/>
      <rgbColor rgb="0033CCCC"/>
      <rgbColor rgb="0099CC00"/>
      <rgbColor rgb="00FEBC02"/>
      <rgbColor rgb="00FF9900"/>
      <rgbColor rgb="00FF6600"/>
      <rgbColor rgb="00666699"/>
      <rgbColor rgb="00A0A0A0"/>
      <rgbColor rgb="00003366"/>
      <rgbColor rgb="003A9438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247650</xdr:rowOff>
    </xdr:from>
    <xdr:to>
      <xdr:col>2</xdr:col>
      <xdr:colOff>447675</xdr:colOff>
      <xdr:row>3</xdr:row>
      <xdr:rowOff>114300</xdr:rowOff>
    </xdr:to>
    <xdr:pic>
      <xdr:nvPicPr>
        <xdr:cNvPr id="113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247650"/>
          <a:ext cx="9906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0</xdr:row>
      <xdr:rowOff>69850</xdr:rowOff>
    </xdr:from>
    <xdr:to>
      <xdr:col>2</xdr:col>
      <xdr:colOff>583225</xdr:colOff>
      <xdr:row>3</xdr:row>
      <xdr:rowOff>127000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" y="69850"/>
          <a:ext cx="1545250" cy="1581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247650</xdr:rowOff>
    </xdr:from>
    <xdr:to>
      <xdr:col>2</xdr:col>
      <xdr:colOff>609600</xdr:colOff>
      <xdr:row>5</xdr:row>
      <xdr:rowOff>274864</xdr:rowOff>
    </xdr:to>
    <xdr:pic>
      <xdr:nvPicPr>
        <xdr:cNvPr id="317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247650"/>
          <a:ext cx="96202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68036</xdr:colOff>
      <xdr:row>0</xdr:row>
      <xdr:rowOff>70756</xdr:rowOff>
    </xdr:from>
    <xdr:to>
      <xdr:col>2</xdr:col>
      <xdr:colOff>762000</xdr:colOff>
      <xdr:row>5</xdr:row>
      <xdr:rowOff>254259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036" y="70756"/>
          <a:ext cx="1455964" cy="14897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38100</xdr:rowOff>
    </xdr:from>
    <xdr:to>
      <xdr:col>2</xdr:col>
      <xdr:colOff>536575</xdr:colOff>
      <xdr:row>6</xdr:row>
      <xdr:rowOff>104775</xdr:rowOff>
    </xdr:to>
    <xdr:pic>
      <xdr:nvPicPr>
        <xdr:cNvPr id="2171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2450" y="247650"/>
          <a:ext cx="99060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571500</xdr:colOff>
      <xdr:row>6</xdr:row>
      <xdr:rowOff>114300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574800" cy="166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33"/>
  <sheetViews>
    <sheetView showOutlineSymbols="0" zoomScale="75" zoomScaleNormal="87" workbookViewId="0">
      <selection activeCell="Q4" sqref="Q4"/>
    </sheetView>
  </sheetViews>
  <sheetFormatPr baseColWidth="10" defaultColWidth="9.6640625" defaultRowHeight="15"/>
  <cols>
    <col min="1" max="1" width="3.5546875" style="1" customWidth="1"/>
    <col min="2" max="2" width="8.88671875" style="1" customWidth="1"/>
    <col min="3" max="3" width="6.77734375" style="1" customWidth="1"/>
    <col min="4" max="4" width="5.21875" style="1" customWidth="1"/>
    <col min="5" max="5" width="10.33203125" style="1" customWidth="1"/>
    <col min="6" max="6" width="7.77734375" style="1" bestFit="1" customWidth="1"/>
    <col min="7" max="7" width="5.88671875" style="1" customWidth="1"/>
    <col min="8" max="8" width="11.6640625" style="1" customWidth="1"/>
    <col min="9" max="9" width="7.6640625" style="1" customWidth="1"/>
    <col min="10" max="10" width="11" style="1" customWidth="1"/>
    <col min="11" max="11" width="9.5546875" style="1" customWidth="1"/>
    <col min="12" max="12" width="9.6640625" style="1" customWidth="1"/>
    <col min="13" max="13" width="16.21875" style="1" bestFit="1" customWidth="1"/>
    <col min="14" max="14" width="11" style="1" bestFit="1" customWidth="1"/>
    <col min="15" max="15" width="16.88671875" style="1" customWidth="1"/>
    <col min="16" max="16384" width="9.6640625" style="1"/>
  </cols>
  <sheetData>
    <row r="1" spans="2:16" ht="56.25" customHeight="1" thickTop="1" thickBot="1">
      <c r="D1" s="216" t="s">
        <v>100</v>
      </c>
      <c r="E1" s="217"/>
      <c r="F1" s="217"/>
      <c r="G1" s="217"/>
      <c r="H1" s="217"/>
      <c r="I1" s="217"/>
      <c r="J1" s="217"/>
      <c r="K1" s="218"/>
      <c r="L1"/>
      <c r="M1" s="3"/>
      <c r="N1" s="3" t="s">
        <v>102</v>
      </c>
    </row>
    <row r="2" spans="2:16" ht="31.5" customHeight="1" thickTop="1" thickBot="1">
      <c r="D2" s="3"/>
      <c r="E2" s="3"/>
      <c r="F2" s="3"/>
      <c r="G2" s="3"/>
      <c r="H2" s="3"/>
      <c r="I2" s="3"/>
      <c r="J2" s="3"/>
      <c r="K2" s="3"/>
      <c r="L2"/>
      <c r="M2" s="13" t="s">
        <v>32</v>
      </c>
      <c r="N2" s="129" t="s">
        <v>99</v>
      </c>
    </row>
    <row r="3" spans="2:16" ht="31.5" customHeight="1" thickBot="1">
      <c r="D3" s="3"/>
      <c r="E3" s="3"/>
      <c r="F3" s="3"/>
      <c r="G3" s="3"/>
      <c r="H3" s="157" t="str">
        <f>+N1</f>
        <v>CET 80 Cero</v>
      </c>
      <c r="I3" s="3"/>
      <c r="J3" s="3"/>
      <c r="K3" s="3"/>
      <c r="L3"/>
      <c r="M3" s="14" t="s">
        <v>33</v>
      </c>
      <c r="N3" s="116">
        <v>43281</v>
      </c>
    </row>
    <row r="4" spans="2:16" ht="31.5" customHeight="1" thickBot="1">
      <c r="D4" s="3"/>
      <c r="E4" s="3"/>
      <c r="F4" s="3"/>
      <c r="G4" s="3"/>
      <c r="H4" s="4"/>
      <c r="I4" s="3"/>
      <c r="J4" s="3"/>
      <c r="K4" s="3"/>
      <c r="L4"/>
      <c r="M4" s="15" t="s">
        <v>34</v>
      </c>
      <c r="N4" s="123">
        <f>N9+N11+N13</f>
        <v>81.5</v>
      </c>
    </row>
    <row r="5" spans="2:16" ht="31.5" customHeight="1" thickBot="1">
      <c r="D5" s="153" t="str">
        <f>IF(N2="","LUGAR",N2)</f>
        <v>Atzeneta</v>
      </c>
      <c r="E5" s="152"/>
      <c r="F5" s="231">
        <f>IF(N3="","FECHA",N3)</f>
        <v>43281</v>
      </c>
      <c r="G5" s="231"/>
      <c r="H5" s="231"/>
      <c r="I5" s="154" t="s">
        <v>83</v>
      </c>
      <c r="J5" s="155">
        <f>IF(N6="","",N6)</f>
        <v>0.33333333333333331</v>
      </c>
      <c r="K5" s="156" t="s">
        <v>19</v>
      </c>
      <c r="L5" s="2"/>
      <c r="M5" s="15" t="s">
        <v>35</v>
      </c>
      <c r="N5" s="16">
        <f>N10+N12+N14+N16</f>
        <v>4.8611111111111105E-2</v>
      </c>
    </row>
    <row r="6" spans="2:16" ht="31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9"/>
      <c r="M6" s="17" t="s">
        <v>36</v>
      </c>
      <c r="N6" s="18">
        <v>0.33333333333333331</v>
      </c>
    </row>
    <row r="7" spans="2:16" ht="31.5" customHeight="1" thickBot="1">
      <c r="B7" s="3"/>
      <c r="C7" s="3"/>
      <c r="D7" s="3"/>
      <c r="E7" s="3"/>
      <c r="F7" s="3"/>
      <c r="G7" s="3"/>
      <c r="H7" s="3"/>
      <c r="I7" s="3"/>
      <c r="J7" s="3"/>
      <c r="K7" s="8" t="s">
        <v>20</v>
      </c>
      <c r="L7" s="9"/>
      <c r="M7" s="17" t="s">
        <v>37</v>
      </c>
      <c r="N7" s="113">
        <v>11</v>
      </c>
      <c r="O7" s="190" t="s">
        <v>102</v>
      </c>
    </row>
    <row r="8" spans="2:16" ht="31.5" customHeight="1" thickTop="1" thickBot="1">
      <c r="B8" s="50" t="s">
        <v>25</v>
      </c>
      <c r="C8" s="124">
        <f>IF(N9="","",N9)</f>
        <v>33</v>
      </c>
      <c r="D8" s="51" t="s">
        <v>26</v>
      </c>
      <c r="E8" s="52" t="str">
        <f>IF(N11="","Llegada","Desc. Obligat.")</f>
        <v>Desc. Obligat.</v>
      </c>
      <c r="F8" s="106">
        <f>IF(N10="","",N10)</f>
        <v>2.7777777777777776E-2</v>
      </c>
      <c r="G8" s="25"/>
      <c r="H8" s="50" t="s">
        <v>2</v>
      </c>
      <c r="I8" s="58"/>
      <c r="J8" s="59">
        <f>N6</f>
        <v>0.33333333333333331</v>
      </c>
      <c r="K8" s="60" t="s">
        <v>21</v>
      </c>
      <c r="L8" s="7"/>
      <c r="M8" s="17" t="s">
        <v>97</v>
      </c>
      <c r="N8" s="19">
        <v>16</v>
      </c>
      <c r="O8" s="187"/>
    </row>
    <row r="9" spans="2:16" ht="31.5" customHeight="1" thickBot="1">
      <c r="B9" s="53" t="s">
        <v>27</v>
      </c>
      <c r="C9" s="125">
        <f>IF(N11="","",N11)</f>
        <v>27.5</v>
      </c>
      <c r="D9" s="11" t="str">
        <f>IF(N11="","","km.")</f>
        <v>km.</v>
      </c>
      <c r="E9" s="49" t="str">
        <f>IF(E8="Llegada","",IF(N13="","Llegada","Desc. Obligat."))</f>
        <v>Desc. Obligat.</v>
      </c>
      <c r="F9" s="107">
        <f>IF(N12="","",N12)</f>
        <v>2.0833333333333332E-2</v>
      </c>
      <c r="G9" s="25"/>
      <c r="H9" s="53" t="s">
        <v>12</v>
      </c>
      <c r="I9" s="6"/>
      <c r="J9" s="27">
        <f>N4</f>
        <v>81.5</v>
      </c>
      <c r="K9" s="61" t="s">
        <v>22</v>
      </c>
      <c r="L9" s="7"/>
      <c r="M9" s="183" t="s">
        <v>38</v>
      </c>
      <c r="N9" s="184">
        <v>33</v>
      </c>
      <c r="O9" s="188" t="s">
        <v>101</v>
      </c>
      <c r="P9" s="185"/>
    </row>
    <row r="10" spans="2:16" ht="31.5" customHeight="1" thickBot="1">
      <c r="B10" s="53" t="s">
        <v>28</v>
      </c>
      <c r="C10" s="125">
        <f>IF(N13="","",N13)</f>
        <v>21</v>
      </c>
      <c r="D10" s="11" t="str">
        <f>IF(N13="","","km.")</f>
        <v>km.</v>
      </c>
      <c r="E10" s="49" t="str">
        <f>IF(E9="","",IF(E9="Llegada","",IF(N15="","Llegada","Desc. Obligat.")))</f>
        <v>Llegada</v>
      </c>
      <c r="F10" s="107" t="str">
        <f>IF(N14="","",N14)</f>
        <v/>
      </c>
      <c r="G10" s="25"/>
      <c r="H10" s="53" t="s">
        <v>13</v>
      </c>
      <c r="I10" s="25"/>
      <c r="J10" s="73" t="str">
        <f>IF(N9="","0",IF(N11="","1",IF(N13="","2",(IF(N15="","3",IF(N17="","4","5"))))))</f>
        <v>3</v>
      </c>
      <c r="K10" s="83" t="s">
        <v>88</v>
      </c>
      <c r="L10" s="191"/>
      <c r="M10" s="192" t="s">
        <v>39</v>
      </c>
      <c r="N10" s="212">
        <v>2.7777777777777776E-2</v>
      </c>
      <c r="O10" s="187"/>
    </row>
    <row r="11" spans="2:16" ht="31.5" customHeight="1" thickBot="1">
      <c r="B11" s="53" t="s">
        <v>29</v>
      </c>
      <c r="C11" s="125" t="str">
        <f>IF(N15="","",N15)</f>
        <v/>
      </c>
      <c r="D11" s="11" t="str">
        <f>IF(N15="","","km.")</f>
        <v/>
      </c>
      <c r="E11" s="80" t="str">
        <f>IF(E10="","",IF(E10="Llegada","",IF(N17="","Llegada","Desc. Obligat.")))</f>
        <v/>
      </c>
      <c r="F11" s="107" t="str">
        <f>IF(N16="","",N16)</f>
        <v/>
      </c>
      <c r="G11" s="25"/>
      <c r="H11" s="53" t="s">
        <v>14</v>
      </c>
      <c r="I11" s="25"/>
      <c r="J11" s="25">
        <f>N7</f>
        <v>11</v>
      </c>
      <c r="K11" s="61" t="s">
        <v>23</v>
      </c>
      <c r="L11" s="7"/>
      <c r="M11" s="183" t="s">
        <v>40</v>
      </c>
      <c r="N11" s="186">
        <v>27.5</v>
      </c>
      <c r="O11" s="188" t="s">
        <v>101</v>
      </c>
      <c r="P11" s="185"/>
    </row>
    <row r="12" spans="2:16" ht="31.5" customHeight="1" thickBot="1">
      <c r="B12" s="53" t="s">
        <v>30</v>
      </c>
      <c r="C12" s="125" t="str">
        <f>IF(N17="","",N17)</f>
        <v/>
      </c>
      <c r="D12" s="11" t="str">
        <f>IF(N17="","","km.")</f>
        <v/>
      </c>
      <c r="E12" s="23" t="str">
        <f>IF(E11="","",IF(E11="Llegada","","Llegada"))</f>
        <v/>
      </c>
      <c r="F12" s="81"/>
      <c r="G12" s="25"/>
      <c r="H12" s="53" t="s">
        <v>15</v>
      </c>
      <c r="I12" s="25"/>
      <c r="J12" s="26">
        <f>+J9/J11/24</f>
        <v>0.30871212121212122</v>
      </c>
      <c r="K12" s="61" t="s">
        <v>24</v>
      </c>
      <c r="L12" s="7"/>
      <c r="M12" s="17" t="s">
        <v>41</v>
      </c>
      <c r="N12" s="20">
        <v>2.0833333333333332E-2</v>
      </c>
      <c r="O12" s="187"/>
    </row>
    <row r="13" spans="2:16" ht="31.5" customHeight="1" thickBot="1">
      <c r="B13" s="54"/>
      <c r="C13" s="125"/>
      <c r="D13" s="11"/>
      <c r="E13" s="23"/>
      <c r="F13" s="81"/>
      <c r="G13" s="25"/>
      <c r="H13" s="53" t="s">
        <v>16</v>
      </c>
      <c r="I13" s="6"/>
      <c r="J13" s="47">
        <f>N5</f>
        <v>4.8611111111111105E-2</v>
      </c>
      <c r="K13" s="61" t="s">
        <v>24</v>
      </c>
      <c r="L13" s="7"/>
      <c r="M13" s="183" t="s">
        <v>42</v>
      </c>
      <c r="N13" s="186">
        <v>21</v>
      </c>
      <c r="O13" s="189" t="s">
        <v>103</v>
      </c>
      <c r="P13" s="185"/>
    </row>
    <row r="14" spans="2:16" ht="31.5" customHeight="1" thickBot="1">
      <c r="B14" s="55" t="s">
        <v>1</v>
      </c>
      <c r="C14" s="126">
        <f>C8+C9+C10</f>
        <v>81.5</v>
      </c>
      <c r="D14" s="56" t="s">
        <v>26</v>
      </c>
      <c r="E14" s="57" t="s">
        <v>31</v>
      </c>
      <c r="F14" s="82">
        <f>IF(N5="0:00:00","0:00:00",N5)</f>
        <v>4.8611111111111105E-2</v>
      </c>
      <c r="G14" s="25"/>
      <c r="H14" s="55" t="s">
        <v>6</v>
      </c>
      <c r="I14" s="62"/>
      <c r="J14" s="63">
        <f>J12+N6+N5</f>
        <v>0.69065656565656575</v>
      </c>
      <c r="K14" s="64" t="s">
        <v>24</v>
      </c>
      <c r="L14" s="7"/>
      <c r="M14" s="17" t="s">
        <v>41</v>
      </c>
      <c r="N14" s="20"/>
    </row>
    <row r="15" spans="2:16" ht="31.5" customHeight="1" thickTop="1" thickBot="1">
      <c r="B15" s="25"/>
      <c r="C15" s="25"/>
      <c r="D15" s="25"/>
      <c r="E15" s="25"/>
      <c r="F15" s="25"/>
      <c r="G15" s="4"/>
      <c r="H15" s="25"/>
      <c r="I15" s="25"/>
      <c r="J15" s="25"/>
      <c r="K15" s="25"/>
      <c r="L15" s="9"/>
      <c r="M15" s="46" t="s">
        <v>43</v>
      </c>
      <c r="N15" s="22"/>
    </row>
    <row r="16" spans="2:16" ht="31.5" customHeight="1" thickTop="1" thickBot="1">
      <c r="B16" s="65" t="s">
        <v>0</v>
      </c>
      <c r="C16" s="66" t="str">
        <f>N2</f>
        <v>Atzeneta</v>
      </c>
      <c r="D16" s="67"/>
      <c r="E16" s="66"/>
      <c r="F16" s="68"/>
      <c r="G16" s="25"/>
      <c r="H16" s="65" t="s">
        <v>17</v>
      </c>
      <c r="I16" s="66" t="str">
        <f>N2</f>
        <v>Atzeneta</v>
      </c>
      <c r="J16" s="66"/>
      <c r="K16" s="68"/>
      <c r="L16" s="7"/>
      <c r="M16" s="17" t="s">
        <v>41</v>
      </c>
      <c r="N16" s="20"/>
    </row>
    <row r="17" spans="2:16" ht="31.5" customHeight="1" thickTop="1">
      <c r="B17" s="50" t="s">
        <v>2</v>
      </c>
      <c r="C17" s="58"/>
      <c r="D17" s="70"/>
      <c r="E17" s="59">
        <f>N6</f>
        <v>0.33333333333333331</v>
      </c>
      <c r="F17" s="60" t="s">
        <v>8</v>
      </c>
      <c r="G17" s="25"/>
      <c r="H17" s="50" t="s">
        <v>2</v>
      </c>
      <c r="I17" s="58"/>
      <c r="J17" s="219" t="s">
        <v>64</v>
      </c>
      <c r="K17" s="220"/>
      <c r="L17" s="7"/>
      <c r="M17" s="12" t="s">
        <v>44</v>
      </c>
      <c r="N17" s="24"/>
    </row>
    <row r="18" spans="2:16" ht="31.5" customHeight="1">
      <c r="B18" s="53" t="s">
        <v>3</v>
      </c>
      <c r="C18" s="25"/>
      <c r="D18" s="6"/>
      <c r="E18" s="122">
        <f>N9</f>
        <v>33</v>
      </c>
      <c r="F18" s="61" t="s">
        <v>9</v>
      </c>
      <c r="G18" s="25"/>
      <c r="H18" s="53" t="s">
        <v>3</v>
      </c>
      <c r="I18" s="25"/>
      <c r="J18" s="122">
        <f>N11</f>
        <v>27.5</v>
      </c>
      <c r="K18" s="61" t="s">
        <v>9</v>
      </c>
      <c r="L18" s="7"/>
      <c r="M18" s="3"/>
      <c r="N18" s="110"/>
    </row>
    <row r="19" spans="2:16" ht="31.5" customHeight="1">
      <c r="B19" s="53" t="s">
        <v>4</v>
      </c>
      <c r="C19" s="25"/>
      <c r="D19" s="6"/>
      <c r="E19" s="25">
        <f>N7</f>
        <v>11</v>
      </c>
      <c r="F19" s="61" t="s">
        <v>10</v>
      </c>
      <c r="G19" s="25"/>
      <c r="H19" s="53" t="s">
        <v>4</v>
      </c>
      <c r="I19" s="25"/>
      <c r="J19" s="25">
        <f>N7</f>
        <v>11</v>
      </c>
      <c r="K19" s="61" t="s">
        <v>10</v>
      </c>
      <c r="L19" s="7"/>
      <c r="M19" s="3"/>
      <c r="N19" s="3"/>
    </row>
    <row r="20" spans="2:16" ht="31.5" customHeight="1">
      <c r="B20" s="53" t="s">
        <v>5</v>
      </c>
      <c r="C20" s="25"/>
      <c r="D20" s="6"/>
      <c r="E20" s="26">
        <f>IF(N9="","0:00:00",E18/E19/24)</f>
        <v>0.125</v>
      </c>
      <c r="F20" s="61" t="s">
        <v>8</v>
      </c>
      <c r="G20" s="25"/>
      <c r="H20" s="53" t="s">
        <v>5</v>
      </c>
      <c r="I20" s="25"/>
      <c r="J20" s="26">
        <f>IF(N11="","0:00:00",J18/J19/24)</f>
        <v>0.10416666666666667</v>
      </c>
      <c r="K20" s="61" t="s">
        <v>8</v>
      </c>
      <c r="L20" s="7"/>
      <c r="M20" s="3"/>
      <c r="N20" s="3"/>
    </row>
    <row r="21" spans="2:16" ht="31.5" customHeight="1">
      <c r="B21" s="53" t="s">
        <v>6</v>
      </c>
      <c r="C21" s="25"/>
      <c r="D21" s="6"/>
      <c r="E21" s="26">
        <f>IF(N9="","0:00:00",N6+E20)</f>
        <v>0.45833333333333331</v>
      </c>
      <c r="F21" s="61" t="s">
        <v>8</v>
      </c>
      <c r="G21" s="25"/>
      <c r="H21" s="53" t="str">
        <f>IF(N13="","Límite de Llegada","CIERRE CONTROL")</f>
        <v>CIERRE CONTROL</v>
      </c>
      <c r="I21" s="25"/>
      <c r="J21" s="26">
        <f>IF(N11="","0:00:00",J20+E22+E21)</f>
        <v>0.59027777777777779</v>
      </c>
      <c r="K21" s="61" t="s">
        <v>8</v>
      </c>
      <c r="L21" s="7"/>
      <c r="M21" s="3"/>
      <c r="N21" s="3"/>
    </row>
    <row r="22" spans="2:16" ht="31.5" customHeight="1">
      <c r="B22" s="53" t="s">
        <v>7</v>
      </c>
      <c r="C22" s="25"/>
      <c r="D22" s="6"/>
      <c r="E22" s="47">
        <f>N10</f>
        <v>2.7777777777777776E-2</v>
      </c>
      <c r="F22" s="61" t="s">
        <v>11</v>
      </c>
      <c r="G22" s="25"/>
      <c r="H22" s="53" t="s">
        <v>7</v>
      </c>
      <c r="I22" s="25"/>
      <c r="J22" s="47">
        <f>N12</f>
        <v>2.0833333333333332E-2</v>
      </c>
      <c r="K22" s="61" t="s">
        <v>11</v>
      </c>
      <c r="M22" s="3"/>
      <c r="N22" s="3"/>
      <c r="P22" s="111"/>
    </row>
    <row r="23" spans="2:16" ht="31.5" customHeight="1">
      <c r="B23" s="53" t="s">
        <v>94</v>
      </c>
      <c r="C23" s="25"/>
      <c r="D23" s="6"/>
      <c r="E23" s="27">
        <f>N8</f>
        <v>16</v>
      </c>
      <c r="F23" s="83" t="s">
        <v>73</v>
      </c>
      <c r="G23" s="130"/>
      <c r="H23" s="53" t="s">
        <v>94</v>
      </c>
      <c r="I23" s="11"/>
      <c r="J23" s="27">
        <f>N8</f>
        <v>16</v>
      </c>
      <c r="K23" s="121" t="s">
        <v>95</v>
      </c>
      <c r="L23" s="7"/>
      <c r="M23" s="3"/>
      <c r="N23" s="3"/>
      <c r="P23" s="111"/>
    </row>
    <row r="24" spans="2:16" ht="31.5" customHeight="1" thickBot="1">
      <c r="B24" s="55" t="s">
        <v>96</v>
      </c>
      <c r="C24" s="62"/>
      <c r="D24" s="62"/>
      <c r="E24" s="115">
        <f>IF(N9="","0:00:00",E18/E23/24)</f>
        <v>8.59375E-2</v>
      </c>
      <c r="F24" s="64" t="s">
        <v>8</v>
      </c>
      <c r="G24" s="4"/>
      <c r="H24" s="55" t="s">
        <v>96</v>
      </c>
      <c r="I24" s="56"/>
      <c r="J24" s="115">
        <f>IF(N11="","0:00:00",J18/J23/24)</f>
        <v>7.1614583333333329E-2</v>
      </c>
      <c r="K24" s="64" t="s">
        <v>8</v>
      </c>
      <c r="L24" s="9"/>
      <c r="M24" s="3"/>
      <c r="N24" s="3"/>
      <c r="P24" s="111"/>
    </row>
    <row r="25" spans="2:16" ht="31.5" customHeight="1" thickTop="1" thickBot="1">
      <c r="B25" s="25"/>
      <c r="C25" s="25"/>
      <c r="D25" s="25"/>
      <c r="E25" s="26"/>
      <c r="F25" s="25"/>
      <c r="G25" s="4"/>
      <c r="H25" s="25"/>
      <c r="I25" s="25"/>
      <c r="J25" s="25"/>
      <c r="K25" s="25"/>
      <c r="L25" s="9"/>
      <c r="M25" s="3"/>
      <c r="N25" s="3"/>
      <c r="P25" s="111"/>
    </row>
    <row r="26" spans="2:16" ht="31.5" customHeight="1" thickTop="1" thickBot="1">
      <c r="B26" s="65" t="s">
        <v>28</v>
      </c>
      <c r="C26" s="66" t="str">
        <f>N2</f>
        <v>Atzeneta</v>
      </c>
      <c r="D26" s="67"/>
      <c r="E26" s="66"/>
      <c r="F26" s="68"/>
      <c r="G26" s="25"/>
      <c r="H26" s="221" t="s">
        <v>18</v>
      </c>
      <c r="I26" s="222"/>
      <c r="J26" s="222"/>
      <c r="K26" s="223"/>
      <c r="M26" s="3"/>
      <c r="N26" s="110"/>
      <c r="P26" s="111"/>
    </row>
    <row r="27" spans="2:16" ht="31.5" customHeight="1" thickTop="1">
      <c r="B27" s="50" t="s">
        <v>2</v>
      </c>
      <c r="C27" s="58"/>
      <c r="D27" s="69"/>
      <c r="E27" s="219" t="s">
        <v>64</v>
      </c>
      <c r="F27" s="220"/>
      <c r="G27" s="25"/>
      <c r="H27" s="224" t="s">
        <v>98</v>
      </c>
      <c r="I27" s="225"/>
      <c r="J27" s="225"/>
      <c r="K27" s="226"/>
      <c r="M27" s="3"/>
      <c r="N27" s="110"/>
      <c r="P27" s="112"/>
    </row>
    <row r="28" spans="2:16" ht="31.5" customHeight="1">
      <c r="B28" s="53" t="s">
        <v>3</v>
      </c>
      <c r="C28" s="25"/>
      <c r="D28" s="6"/>
      <c r="E28" s="122">
        <f>N13</f>
        <v>21</v>
      </c>
      <c r="F28" s="61" t="s">
        <v>9</v>
      </c>
      <c r="G28" s="25"/>
      <c r="H28" s="227"/>
      <c r="I28" s="225"/>
      <c r="J28" s="225"/>
      <c r="K28" s="226"/>
      <c r="M28" s="3"/>
      <c r="N28" s="3"/>
      <c r="P28" s="112"/>
    </row>
    <row r="29" spans="2:16" ht="31.5" customHeight="1">
      <c r="B29" s="53" t="s">
        <v>4</v>
      </c>
      <c r="C29" s="25"/>
      <c r="D29" s="6"/>
      <c r="E29" s="25">
        <f>N7</f>
        <v>11</v>
      </c>
      <c r="F29" s="61" t="s">
        <v>10</v>
      </c>
      <c r="G29" s="25"/>
      <c r="H29" s="227"/>
      <c r="I29" s="225"/>
      <c r="J29" s="225"/>
      <c r="K29" s="226"/>
      <c r="M29" s="3"/>
      <c r="N29" s="3"/>
    </row>
    <row r="30" spans="2:16" ht="31.5" customHeight="1">
      <c r="B30" s="53" t="s">
        <v>5</v>
      </c>
      <c r="C30" s="25"/>
      <c r="D30" s="6"/>
      <c r="E30" s="26">
        <f>IF(N13="","0:00:00",E28/E29/24)</f>
        <v>7.9545454545454544E-2</v>
      </c>
      <c r="F30" s="61" t="s">
        <v>8</v>
      </c>
      <c r="G30" s="25"/>
      <c r="H30" s="227"/>
      <c r="I30" s="225"/>
      <c r="J30" s="225"/>
      <c r="K30" s="226"/>
      <c r="M30" s="3"/>
      <c r="N30" s="3"/>
    </row>
    <row r="31" spans="2:16" ht="31.5" customHeight="1">
      <c r="B31" s="53" t="s">
        <v>6</v>
      </c>
      <c r="C31" s="25"/>
      <c r="D31" s="25"/>
      <c r="E31" s="26">
        <f>IF(N13="","0:00:00",E30+J21+J22)</f>
        <v>0.69065656565656575</v>
      </c>
      <c r="F31" s="61" t="s">
        <v>8</v>
      </c>
      <c r="G31" s="25"/>
      <c r="H31" s="227"/>
      <c r="I31" s="225"/>
      <c r="J31" s="225"/>
      <c r="K31" s="226"/>
      <c r="M31" s="3"/>
      <c r="N31" s="3"/>
    </row>
    <row r="32" spans="2:16" ht="31.5" customHeight="1" thickBot="1">
      <c r="B32" s="55" t="s">
        <v>96</v>
      </c>
      <c r="C32" s="56"/>
      <c r="D32" s="56"/>
      <c r="E32" s="115">
        <f>IF(N11="","0:00:00",E28/J23/24)</f>
        <v>5.46875E-2</v>
      </c>
      <c r="F32" s="61" t="s">
        <v>8</v>
      </c>
      <c r="G32" s="9"/>
      <c r="H32" s="228"/>
      <c r="I32" s="229"/>
      <c r="J32" s="229"/>
      <c r="K32" s="230"/>
      <c r="M32" s="3"/>
      <c r="N32" s="3"/>
    </row>
    <row r="33" spans="2:14" ht="31.5" customHeight="1" thickTop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</sheetData>
  <mergeCells count="6">
    <mergeCell ref="D1:K1"/>
    <mergeCell ref="J17:K17"/>
    <mergeCell ref="H26:K26"/>
    <mergeCell ref="H27:K32"/>
    <mergeCell ref="E27:F27"/>
    <mergeCell ref="F5:H5"/>
  </mergeCells>
  <phoneticPr fontId="0" type="noConversion"/>
  <printOptions horizontalCentered="1" verticalCentered="1"/>
  <pageMargins left="0.75" right="0.78740157480314965" top="0.39370078740157483" bottom="0.98425196850393704" header="0" footer="0"/>
  <pageSetup paperSize="9" scale="5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6"/>
  <sheetViews>
    <sheetView zoomScale="70" workbookViewId="0">
      <selection activeCell="B13" sqref="B13"/>
    </sheetView>
  </sheetViews>
  <sheetFormatPr baseColWidth="10" defaultRowHeight="15"/>
  <cols>
    <col min="1" max="1" width="3.109375" customWidth="1"/>
    <col min="2" max="2" width="5.77734375" customWidth="1"/>
    <col min="3" max="3" width="11.21875" customWidth="1"/>
    <col min="4" max="4" width="13.21875" customWidth="1"/>
    <col min="5" max="5" width="8.77734375" customWidth="1"/>
    <col min="6" max="6" width="7.88671875" customWidth="1"/>
    <col min="7" max="7" width="19.33203125" customWidth="1"/>
    <col min="8" max="8" width="6.77734375" customWidth="1"/>
    <col min="9" max="9" width="4.88671875" bestFit="1" customWidth="1"/>
    <col min="10" max="10" width="7.33203125" bestFit="1" customWidth="1"/>
    <col min="11" max="11" width="8.44140625" customWidth="1"/>
    <col min="13" max="13" width="11.88671875" customWidth="1"/>
  </cols>
  <sheetData>
    <row r="1" spans="1:14" ht="31.5" thickTop="1" thickBot="1">
      <c r="A1" s="1"/>
      <c r="B1" s="1"/>
      <c r="C1" s="1"/>
      <c r="D1" s="246" t="str">
        <f>Datos!D1</f>
        <v>III RAID HÍPICO ATZENETA DEL MAESTRAT</v>
      </c>
      <c r="E1" s="247"/>
      <c r="F1" s="247"/>
      <c r="G1" s="247"/>
      <c r="H1" s="247"/>
      <c r="I1" s="247"/>
      <c r="J1" s="247"/>
      <c r="K1" s="247"/>
      <c r="L1" s="247"/>
      <c r="M1" s="114"/>
      <c r="N1" s="2"/>
    </row>
    <row r="2" spans="1:14" ht="17.25" thickTop="1" thickBot="1">
      <c r="A2" s="3"/>
      <c r="B2" s="3"/>
      <c r="C2" s="3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4" ht="19.5" thickTop="1">
      <c r="A3" s="3"/>
      <c r="B3" s="3"/>
      <c r="C3" s="3"/>
      <c r="D3" s="86" t="s">
        <v>58</v>
      </c>
      <c r="E3" s="87" t="str">
        <f>+Datos!N1</f>
        <v>CET 80 Cero</v>
      </c>
      <c r="F3" s="87"/>
      <c r="G3" s="87"/>
      <c r="H3" s="90"/>
      <c r="I3" s="92" t="s">
        <v>46</v>
      </c>
      <c r="J3" s="93"/>
      <c r="K3" s="94"/>
      <c r="L3" s="94"/>
      <c r="M3" s="95"/>
      <c r="N3" s="2"/>
    </row>
    <row r="4" spans="1:14" ht="18.75">
      <c r="A4" s="3"/>
      <c r="B4" s="3"/>
      <c r="C4" s="3"/>
      <c r="D4" s="86" t="s">
        <v>47</v>
      </c>
      <c r="E4" s="248">
        <f>Datos!N3</f>
        <v>43281</v>
      </c>
      <c r="F4" s="249"/>
      <c r="G4" s="249"/>
      <c r="H4" s="91"/>
      <c r="I4" s="96"/>
      <c r="J4" s="6"/>
      <c r="K4" s="6"/>
      <c r="L4" s="6"/>
      <c r="M4" s="97"/>
      <c r="N4" s="2"/>
    </row>
    <row r="5" spans="1:14" ht="16.5" thickBot="1">
      <c r="A5" s="3"/>
      <c r="B5" s="3"/>
      <c r="C5" s="3"/>
      <c r="D5" s="86" t="s">
        <v>48</v>
      </c>
      <c r="E5" s="173">
        <f>Datos!N4</f>
        <v>81.5</v>
      </c>
      <c r="F5" s="88" t="s">
        <v>57</v>
      </c>
      <c r="G5" s="89">
        <f>Datos!N6</f>
        <v>0.33333333333333331</v>
      </c>
      <c r="H5" s="91"/>
      <c r="I5" s="98" t="s">
        <v>49</v>
      </c>
      <c r="J5" s="99"/>
      <c r="K5" s="99"/>
      <c r="L5" s="99"/>
      <c r="M5" s="100"/>
      <c r="N5" s="2"/>
    </row>
    <row r="6" spans="1:14" ht="31.5" customHeight="1" thickTop="1" thickBot="1">
      <c r="A6" s="3"/>
      <c r="B6" s="3"/>
      <c r="C6" s="3"/>
      <c r="D6" s="7"/>
      <c r="E6" s="7"/>
      <c r="F6" s="7"/>
      <c r="G6" s="7"/>
      <c r="H6" s="7"/>
      <c r="I6" s="7"/>
      <c r="J6" s="7"/>
      <c r="K6" s="7"/>
      <c r="L6" s="7"/>
      <c r="M6" s="28" t="s">
        <v>63</v>
      </c>
    </row>
    <row r="7" spans="1:14" ht="16.5" thickBot="1">
      <c r="A7" s="101" t="s">
        <v>84</v>
      </c>
      <c r="B7" s="127"/>
      <c r="C7" s="234" t="s">
        <v>50</v>
      </c>
      <c r="D7" s="235"/>
      <c r="E7" s="234" t="s">
        <v>51</v>
      </c>
      <c r="F7" s="235"/>
      <c r="G7" s="102" t="s">
        <v>60</v>
      </c>
      <c r="H7" s="103" t="s">
        <v>59</v>
      </c>
      <c r="I7" s="103" t="s">
        <v>52</v>
      </c>
      <c r="J7" s="104" t="s">
        <v>53</v>
      </c>
      <c r="K7" s="104" t="s">
        <v>54</v>
      </c>
      <c r="L7" s="104" t="s">
        <v>55</v>
      </c>
      <c r="M7" s="105" t="s">
        <v>56</v>
      </c>
      <c r="N7" s="2"/>
    </row>
    <row r="8" spans="1:14" ht="18" customHeight="1">
      <c r="A8" s="120"/>
      <c r="B8" s="193">
        <v>122</v>
      </c>
      <c r="C8" s="213" t="s">
        <v>104</v>
      </c>
      <c r="D8" s="213"/>
      <c r="E8" s="214">
        <v>147462</v>
      </c>
      <c r="F8" s="195"/>
      <c r="G8" s="213" t="s">
        <v>105</v>
      </c>
      <c r="H8" s="194" t="s">
        <v>114</v>
      </c>
      <c r="I8" s="196"/>
      <c r="J8" s="196"/>
      <c r="K8" s="197"/>
      <c r="L8" s="214">
        <v>1311273</v>
      </c>
      <c r="M8" s="198"/>
      <c r="N8" s="2"/>
    </row>
    <row r="9" spans="1:14" ht="18" customHeight="1">
      <c r="A9" s="120"/>
      <c r="B9" s="199">
        <v>119</v>
      </c>
      <c r="C9" s="213" t="s">
        <v>106</v>
      </c>
      <c r="D9" s="213"/>
      <c r="E9" s="214">
        <v>147603</v>
      </c>
      <c r="F9" s="147"/>
      <c r="G9" s="213" t="s">
        <v>107</v>
      </c>
      <c r="H9" s="133" t="s">
        <v>114</v>
      </c>
      <c r="I9" s="133"/>
      <c r="J9" s="133"/>
      <c r="K9" s="175"/>
      <c r="L9" s="214">
        <v>131272</v>
      </c>
      <c r="M9" s="145"/>
      <c r="N9" s="2"/>
    </row>
    <row r="10" spans="1:14" ht="18" customHeight="1">
      <c r="A10" s="120"/>
      <c r="B10" s="200">
        <v>120</v>
      </c>
      <c r="C10" s="213" t="s">
        <v>108</v>
      </c>
      <c r="D10" s="213"/>
      <c r="E10" s="214">
        <v>251746</v>
      </c>
      <c r="F10" s="144"/>
      <c r="G10" s="213" t="s">
        <v>109</v>
      </c>
      <c r="H10" s="133" t="s">
        <v>114</v>
      </c>
      <c r="I10" s="133"/>
      <c r="J10" s="133"/>
      <c r="K10" s="175"/>
      <c r="L10" s="214">
        <v>129625</v>
      </c>
      <c r="M10" s="145"/>
      <c r="N10" s="170"/>
    </row>
    <row r="11" spans="1:14" ht="18" customHeight="1">
      <c r="A11" s="120"/>
      <c r="B11" s="201">
        <v>116</v>
      </c>
      <c r="C11" s="213" t="s">
        <v>110</v>
      </c>
      <c r="D11" s="213"/>
      <c r="E11" s="214">
        <v>138982</v>
      </c>
      <c r="F11" s="144"/>
      <c r="G11" s="213" t="s">
        <v>111</v>
      </c>
      <c r="H11" s="135" t="s">
        <v>114</v>
      </c>
      <c r="I11" s="133"/>
      <c r="J11" s="133"/>
      <c r="K11" s="171"/>
      <c r="L11" s="214">
        <v>82773</v>
      </c>
      <c r="M11" s="146"/>
      <c r="N11" s="2"/>
    </row>
    <row r="12" spans="1:14" ht="18" customHeight="1">
      <c r="A12" s="120"/>
      <c r="B12" s="201">
        <v>123</v>
      </c>
      <c r="C12" s="213" t="s">
        <v>112</v>
      </c>
      <c r="D12" s="213"/>
      <c r="E12" s="214">
        <v>792</v>
      </c>
      <c r="F12" s="147"/>
      <c r="G12" s="213" t="s">
        <v>113</v>
      </c>
      <c r="H12" s="135" t="s">
        <v>114</v>
      </c>
      <c r="I12" s="133"/>
      <c r="J12" s="136"/>
      <c r="K12" s="171"/>
      <c r="L12" s="214">
        <v>120345</v>
      </c>
      <c r="M12" s="149"/>
      <c r="N12" s="2"/>
    </row>
    <row r="13" spans="1:14" ht="18" customHeight="1">
      <c r="A13" s="120"/>
      <c r="B13" s="200"/>
      <c r="C13" s="245"/>
      <c r="D13" s="245"/>
      <c r="E13" s="151"/>
      <c r="F13" s="147"/>
      <c r="G13" s="167"/>
      <c r="H13" s="134"/>
      <c r="I13" s="133"/>
      <c r="J13" s="133"/>
      <c r="K13" s="171"/>
      <c r="L13" s="133"/>
      <c r="M13" s="148"/>
      <c r="N13" s="2"/>
    </row>
    <row r="14" spans="1:14" ht="18" customHeight="1">
      <c r="A14" s="120"/>
      <c r="B14" s="201"/>
      <c r="C14" s="245"/>
      <c r="D14" s="245"/>
      <c r="E14" s="151"/>
      <c r="F14" s="147"/>
      <c r="G14" s="167"/>
      <c r="H14" s="135"/>
      <c r="I14" s="133"/>
      <c r="J14" s="136"/>
      <c r="K14" s="171"/>
      <c r="L14" s="133"/>
      <c r="M14" s="149"/>
      <c r="N14" s="2"/>
    </row>
    <row r="15" spans="1:14" ht="18" customHeight="1">
      <c r="A15" s="120"/>
      <c r="B15" s="200"/>
      <c r="C15" s="239"/>
      <c r="D15" s="240"/>
      <c r="E15" s="150"/>
      <c r="F15" s="137"/>
      <c r="G15" s="131"/>
      <c r="H15" s="138"/>
      <c r="I15" s="139"/>
      <c r="J15" s="139"/>
      <c r="K15" s="172"/>
      <c r="L15" s="138"/>
      <c r="M15" s="202"/>
      <c r="N15" s="170"/>
    </row>
    <row r="16" spans="1:14" ht="18" customHeight="1">
      <c r="A16" s="120"/>
      <c r="B16" s="200"/>
      <c r="C16" s="241"/>
      <c r="D16" s="242"/>
      <c r="E16" s="134"/>
      <c r="F16" s="140"/>
      <c r="G16" s="132"/>
      <c r="H16" s="141"/>
      <c r="I16" s="142"/>
      <c r="J16" s="142"/>
      <c r="K16" s="143"/>
      <c r="L16" s="143"/>
      <c r="M16" s="203"/>
      <c r="N16" s="2"/>
    </row>
    <row r="17" spans="1:14" ht="18" customHeight="1">
      <c r="A17" s="120"/>
      <c r="B17" s="201"/>
      <c r="C17" s="241"/>
      <c r="D17" s="242"/>
      <c r="E17" s="134"/>
      <c r="F17" s="140"/>
      <c r="G17" s="132"/>
      <c r="H17" s="141"/>
      <c r="I17" s="142"/>
      <c r="J17" s="142"/>
      <c r="K17" s="143"/>
      <c r="L17" s="143"/>
      <c r="M17" s="203"/>
      <c r="N17" s="2"/>
    </row>
    <row r="18" spans="1:14" ht="15.95" customHeight="1">
      <c r="A18" s="120"/>
      <c r="B18" s="200"/>
      <c r="C18" s="241"/>
      <c r="D18" s="242"/>
      <c r="E18" s="134"/>
      <c r="F18" s="118"/>
      <c r="G18" s="132"/>
      <c r="H18" s="141"/>
      <c r="I18" s="142"/>
      <c r="J18" s="142"/>
      <c r="K18" s="143"/>
      <c r="L18" s="143"/>
      <c r="M18" s="203"/>
      <c r="N18" s="2"/>
    </row>
    <row r="19" spans="1:14" ht="15.75">
      <c r="A19" s="120"/>
      <c r="B19" s="201"/>
      <c r="C19" s="241"/>
      <c r="D19" s="242"/>
      <c r="E19" s="134"/>
      <c r="F19" s="118"/>
      <c r="G19" s="132"/>
      <c r="H19" s="143"/>
      <c r="I19" s="142"/>
      <c r="J19" s="142"/>
      <c r="K19" s="143"/>
      <c r="L19" s="143"/>
      <c r="M19" s="203"/>
      <c r="N19" s="2"/>
    </row>
    <row r="20" spans="1:14" ht="15.75">
      <c r="A20" s="120"/>
      <c r="B20" s="204"/>
      <c r="C20" s="243"/>
      <c r="D20" s="244"/>
      <c r="E20" s="177"/>
      <c r="F20" s="178"/>
      <c r="G20" s="176"/>
      <c r="H20" s="179"/>
      <c r="I20" s="180"/>
      <c r="J20" s="180"/>
      <c r="K20" s="179"/>
      <c r="L20" s="179"/>
      <c r="M20" s="205"/>
      <c r="N20" s="2"/>
    </row>
    <row r="21" spans="1:14" ht="15.75">
      <c r="A21" s="120"/>
      <c r="B21" s="206"/>
      <c r="C21" s="236"/>
      <c r="D21" s="237"/>
      <c r="E21" s="168"/>
      <c r="F21" s="168"/>
      <c r="G21" s="168"/>
      <c r="H21" s="168"/>
      <c r="I21" s="168"/>
      <c r="J21" s="168"/>
      <c r="K21" s="168"/>
      <c r="L21" s="168"/>
      <c r="M21" s="207"/>
    </row>
    <row r="22" spans="1:14" ht="15.75">
      <c r="A22" s="120"/>
      <c r="B22" s="206"/>
      <c r="C22" s="238"/>
      <c r="D22" s="237"/>
      <c r="E22" s="168"/>
      <c r="F22" s="168"/>
      <c r="G22" s="140"/>
      <c r="H22" s="168"/>
      <c r="I22" s="168"/>
      <c r="J22" s="168"/>
      <c r="K22" s="168"/>
      <c r="L22" s="168"/>
      <c r="M22" s="207"/>
    </row>
    <row r="23" spans="1:14" ht="15.75">
      <c r="A23" s="120"/>
      <c r="B23" s="206"/>
      <c r="C23" s="238"/>
      <c r="D23" s="237"/>
      <c r="E23" s="168"/>
      <c r="F23" s="168"/>
      <c r="G23" s="140"/>
      <c r="H23" s="168"/>
      <c r="I23" s="168"/>
      <c r="J23" s="168"/>
      <c r="K23" s="168"/>
      <c r="L23" s="168"/>
      <c r="M23" s="207"/>
    </row>
    <row r="24" spans="1:14" ht="15.75">
      <c r="A24" s="120"/>
      <c r="B24" s="206"/>
      <c r="C24" s="238"/>
      <c r="D24" s="237"/>
      <c r="E24" s="168"/>
      <c r="F24" s="168"/>
      <c r="G24" s="140"/>
      <c r="H24" s="168"/>
      <c r="I24" s="168"/>
      <c r="J24" s="168"/>
      <c r="K24" s="168"/>
      <c r="L24" s="168"/>
      <c r="M24" s="207"/>
    </row>
    <row r="25" spans="1:14" ht="15.75">
      <c r="A25" s="120"/>
      <c r="B25" s="206"/>
      <c r="C25" s="238"/>
      <c r="D25" s="237"/>
      <c r="E25" s="168"/>
      <c r="F25" s="168"/>
      <c r="G25" s="140"/>
      <c r="H25" s="168"/>
      <c r="I25" s="168"/>
      <c r="J25" s="168"/>
      <c r="K25" s="168"/>
      <c r="L25" s="168"/>
      <c r="M25" s="207"/>
    </row>
    <row r="26" spans="1:14" ht="16.5" thickBot="1">
      <c r="A26" s="120"/>
      <c r="B26" s="208"/>
      <c r="C26" s="232"/>
      <c r="D26" s="233"/>
      <c r="E26" s="209"/>
      <c r="F26" s="209"/>
      <c r="G26" s="210"/>
      <c r="H26" s="209"/>
      <c r="I26" s="209"/>
      <c r="J26" s="209"/>
      <c r="K26" s="209"/>
      <c r="L26" s="209"/>
      <c r="M26" s="211"/>
    </row>
  </sheetData>
  <mergeCells count="18">
    <mergeCell ref="D1:L1"/>
    <mergeCell ref="C13:D13"/>
    <mergeCell ref="C7:D7"/>
    <mergeCell ref="E4:G4"/>
    <mergeCell ref="C25:D25"/>
    <mergeCell ref="C26:D26"/>
    <mergeCell ref="E7:F7"/>
    <mergeCell ref="C21:D21"/>
    <mergeCell ref="C22:D22"/>
    <mergeCell ref="C23:D23"/>
    <mergeCell ref="C15:D15"/>
    <mergeCell ref="C16:D16"/>
    <mergeCell ref="C17:D17"/>
    <mergeCell ref="C18:D18"/>
    <mergeCell ref="C19:D19"/>
    <mergeCell ref="C20:D20"/>
    <mergeCell ref="C14:D14"/>
    <mergeCell ref="C24:D24"/>
  </mergeCells>
  <phoneticPr fontId="0" type="noConversion"/>
  <pageMargins left="0" right="0" top="0" bottom="0" header="0" footer="0"/>
  <pageSetup paperSize="9" fitToHeight="3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7"/>
  <sheetViews>
    <sheetView showZeros="0" tabSelected="1" zoomScale="75" workbookViewId="0">
      <selection activeCell="I14" sqref="I14"/>
    </sheetView>
  </sheetViews>
  <sheetFormatPr baseColWidth="10" defaultRowHeight="15.75"/>
  <cols>
    <col min="1" max="1" width="3.88671875" customWidth="1"/>
    <col min="2" max="2" width="7.88671875" customWidth="1"/>
    <col min="3" max="3" width="13.77734375" customWidth="1"/>
    <col min="4" max="4" width="23.77734375" customWidth="1"/>
    <col min="5" max="5" width="9.109375" customWidth="1"/>
    <col min="6" max="6" width="10.5546875" customWidth="1"/>
    <col min="7" max="7" width="7.88671875" customWidth="1"/>
    <col min="8" max="8" width="6.5546875" customWidth="1"/>
    <col min="9" max="10" width="12" customWidth="1"/>
    <col min="11" max="11" width="7.44140625" customWidth="1"/>
    <col min="12" max="12" width="5.5546875" customWidth="1"/>
    <col min="13" max="14" width="9.77734375" customWidth="1"/>
    <col min="15" max="15" width="7.44140625" customWidth="1"/>
    <col min="16" max="16" width="5.5546875" customWidth="1"/>
    <col min="17" max="17" width="8" hidden="1" customWidth="1"/>
    <col min="18" max="18" width="9.33203125" hidden="1" customWidth="1"/>
    <col min="19" max="19" width="7.44140625" hidden="1" customWidth="1"/>
    <col min="20" max="20" width="5.5546875" hidden="1" customWidth="1"/>
    <col min="21" max="21" width="7.21875" hidden="1" customWidth="1"/>
    <col min="22" max="22" width="9.109375" hidden="1" customWidth="1"/>
    <col min="23" max="23" width="6.88671875" hidden="1" customWidth="1"/>
    <col min="24" max="24" width="5.33203125" hidden="1" customWidth="1"/>
    <col min="25" max="26" width="9.109375" customWidth="1"/>
    <col min="27" max="27" width="11.21875" hidden="1" customWidth="1"/>
    <col min="28" max="28" width="8.6640625" hidden="1" customWidth="1"/>
    <col min="29" max="29" width="6.5546875" style="76" customWidth="1"/>
    <col min="30" max="30" width="8.6640625" customWidth="1"/>
  </cols>
  <sheetData>
    <row r="1" spans="1:30" ht="16.5" thickBot="1"/>
    <row r="2" spans="1:30" ht="34.5" customHeight="1" thickTop="1" thickBot="1">
      <c r="A2" s="3"/>
      <c r="B2" s="3"/>
      <c r="C2" s="3"/>
      <c r="D2" s="252" t="str">
        <f>Datos!D1</f>
        <v>III RAID HÍPICO ATZENETA DEL MAESTRAT</v>
      </c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4"/>
      <c r="AD2" s="3"/>
    </row>
    <row r="3" spans="1:30" ht="16.5" thickTop="1">
      <c r="A3" s="29"/>
      <c r="B3" s="29"/>
      <c r="C3" s="29"/>
      <c r="D3" s="30"/>
      <c r="E3" s="5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5"/>
      <c r="Z3" s="5"/>
      <c r="AA3" s="30"/>
      <c r="AB3" s="30"/>
      <c r="AC3" s="74">
        <f>SUM(A3:AA3)</f>
        <v>0</v>
      </c>
      <c r="AD3" s="3"/>
    </row>
    <row r="4" spans="1:30">
      <c r="A4" s="29"/>
      <c r="B4" s="29"/>
      <c r="C4" s="29"/>
      <c r="D4" s="29"/>
      <c r="E4" s="3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3"/>
      <c r="Z4" s="3"/>
      <c r="AA4" s="29"/>
      <c r="AB4" s="29"/>
      <c r="AC4" s="74"/>
      <c r="AD4" s="3"/>
    </row>
    <row r="5" spans="1:30" ht="16.5" thickBot="1">
      <c r="A5" s="29"/>
      <c r="B5" s="29"/>
      <c r="C5" s="29"/>
      <c r="D5" s="29"/>
      <c r="E5" s="3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"/>
      <c r="Z5" s="3"/>
      <c r="AA5" s="29"/>
      <c r="AB5" s="29"/>
      <c r="AC5" s="74"/>
      <c r="AD5" s="3"/>
    </row>
    <row r="6" spans="1:30" ht="20.25" customHeight="1" thickTop="1" thickBot="1">
      <c r="A6" s="9"/>
      <c r="B6" s="9"/>
      <c r="C6" s="9"/>
      <c r="D6" s="72" t="s">
        <v>78</v>
      </c>
      <c r="E6" s="257">
        <f>Datos!N6</f>
        <v>0.33333333333333331</v>
      </c>
      <c r="F6" s="257"/>
      <c r="G6" s="31" t="s">
        <v>93</v>
      </c>
      <c r="H6" s="119">
        <f>Datos!N18</f>
        <v>0</v>
      </c>
      <c r="I6" s="117"/>
      <c r="J6" s="34" t="s">
        <v>68</v>
      </c>
      <c r="K6" s="174">
        <f>Datos!N4</f>
        <v>81.5</v>
      </c>
      <c r="L6" s="33" t="s">
        <v>45</v>
      </c>
      <c r="M6" s="35"/>
      <c r="N6" s="109" t="str">
        <f>+Datos!N2</f>
        <v>Atzeneta</v>
      </c>
      <c r="O6" s="84"/>
      <c r="P6" s="85"/>
      <c r="Q6" s="84"/>
      <c r="R6" s="79"/>
      <c r="S6" s="79"/>
      <c r="T6" s="84" t="s">
        <v>80</v>
      </c>
      <c r="U6" s="79"/>
      <c r="V6" s="79"/>
      <c r="W6" s="79"/>
      <c r="X6" s="79"/>
      <c r="Y6" s="128">
        <f>Datos!$N$3</f>
        <v>43281</v>
      </c>
      <c r="Z6" s="79"/>
      <c r="AA6" s="79">
        <f>+Datos!N5</f>
        <v>4.8611111111111105E-2</v>
      </c>
      <c r="AB6" s="36"/>
      <c r="AC6" s="32" t="s">
        <v>21</v>
      </c>
      <c r="AD6" s="10"/>
    </row>
    <row r="7" spans="1:30" ht="17.25" thickTop="1" thickBot="1">
      <c r="A7" s="29"/>
      <c r="B7" s="29"/>
      <c r="C7" s="29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77"/>
      <c r="P7" s="77"/>
      <c r="Q7" s="77"/>
      <c r="R7" s="77"/>
      <c r="S7" s="77"/>
      <c r="T7" s="77"/>
      <c r="U7" s="77"/>
      <c r="V7" s="77"/>
      <c r="W7" s="77"/>
      <c r="X7" s="77"/>
      <c r="Y7" s="7"/>
      <c r="Z7" s="7"/>
      <c r="AA7" s="78"/>
      <c r="AB7" s="38"/>
      <c r="AC7" s="75" t="s">
        <v>79</v>
      </c>
      <c r="AD7" s="3"/>
    </row>
    <row r="8" spans="1:30" ht="20.25" thickTop="1" thickBot="1">
      <c r="A8" s="39" t="s">
        <v>61</v>
      </c>
      <c r="B8" s="40" t="s">
        <v>67</v>
      </c>
      <c r="C8" s="41"/>
      <c r="D8" s="21"/>
      <c r="E8" s="255" t="s">
        <v>81</v>
      </c>
      <c r="F8" s="256"/>
      <c r="G8" s="71" t="s">
        <v>86</v>
      </c>
      <c r="H8" s="48">
        <f>Datos!N9</f>
        <v>33</v>
      </c>
      <c r="I8" s="255" t="s">
        <v>69</v>
      </c>
      <c r="J8" s="256"/>
      <c r="K8" s="71" t="s">
        <v>86</v>
      </c>
      <c r="L8" s="48">
        <f>Datos!N11</f>
        <v>27.5</v>
      </c>
      <c r="M8" s="255" t="s">
        <v>82</v>
      </c>
      <c r="N8" s="256"/>
      <c r="O8" s="71" t="s">
        <v>86</v>
      </c>
      <c r="P8" s="48">
        <f>Datos!N13</f>
        <v>21</v>
      </c>
      <c r="Q8" s="255" t="s">
        <v>89</v>
      </c>
      <c r="R8" s="256"/>
      <c r="S8" s="71" t="s">
        <v>86</v>
      </c>
      <c r="T8" s="48" t="str">
        <f>Datos!C11</f>
        <v/>
      </c>
      <c r="U8" s="255" t="s">
        <v>90</v>
      </c>
      <c r="V8" s="256"/>
      <c r="W8" s="71" t="s">
        <v>86</v>
      </c>
      <c r="X8" s="48" t="str">
        <f>Datos!C12</f>
        <v/>
      </c>
      <c r="Y8" s="40" t="s">
        <v>85</v>
      </c>
      <c r="Z8" s="40" t="s">
        <v>70</v>
      </c>
      <c r="AA8" s="108" t="s">
        <v>70</v>
      </c>
      <c r="AB8" s="40" t="s">
        <v>70</v>
      </c>
      <c r="AC8" s="108" t="s">
        <v>71</v>
      </c>
      <c r="AD8" s="250" t="s">
        <v>87</v>
      </c>
    </row>
    <row r="9" spans="1:30" ht="19.5" thickTop="1">
      <c r="A9" s="42" t="s">
        <v>74</v>
      </c>
      <c r="B9" s="43" t="s">
        <v>66</v>
      </c>
      <c r="C9" s="44" t="s">
        <v>60</v>
      </c>
      <c r="D9" s="45" t="s">
        <v>65</v>
      </c>
      <c r="E9" s="158" t="s">
        <v>75</v>
      </c>
      <c r="F9" s="159" t="s">
        <v>76</v>
      </c>
      <c r="G9" s="158" t="s">
        <v>72</v>
      </c>
      <c r="H9" s="160" t="s">
        <v>73</v>
      </c>
      <c r="I9" s="158" t="s">
        <v>75</v>
      </c>
      <c r="J9" s="159" t="s">
        <v>76</v>
      </c>
      <c r="K9" s="158" t="s">
        <v>72</v>
      </c>
      <c r="L9" s="160" t="s">
        <v>73</v>
      </c>
      <c r="M9" s="158" t="s">
        <v>75</v>
      </c>
      <c r="N9" s="159" t="s">
        <v>76</v>
      </c>
      <c r="O9" s="158" t="s">
        <v>72</v>
      </c>
      <c r="P9" s="160" t="s">
        <v>73</v>
      </c>
      <c r="Q9" s="158" t="s">
        <v>75</v>
      </c>
      <c r="R9" s="159" t="s">
        <v>76</v>
      </c>
      <c r="S9" s="158" t="s">
        <v>72</v>
      </c>
      <c r="T9" s="160" t="s">
        <v>73</v>
      </c>
      <c r="U9" s="158" t="s">
        <v>75</v>
      </c>
      <c r="V9" s="159" t="s">
        <v>76</v>
      </c>
      <c r="W9" s="158" t="s">
        <v>72</v>
      </c>
      <c r="X9" s="160" t="s">
        <v>73</v>
      </c>
      <c r="Y9" s="43" t="s">
        <v>91</v>
      </c>
      <c r="Z9" s="43" t="s">
        <v>92</v>
      </c>
      <c r="AA9" s="161" t="s">
        <v>62</v>
      </c>
      <c r="AB9" s="43" t="s">
        <v>77</v>
      </c>
      <c r="AC9" s="162" t="s">
        <v>73</v>
      </c>
      <c r="AD9" s="251"/>
    </row>
    <row r="11" spans="1:30" ht="24" customHeight="1">
      <c r="A11" s="163">
        <v>1</v>
      </c>
      <c r="B11" s="164">
        <f>Matrículas!B10</f>
        <v>120</v>
      </c>
      <c r="C11" s="215" t="str">
        <f>Matrículas!G10</f>
        <v>SHA-SAN                                         VA</v>
      </c>
      <c r="D11" s="169" t="str">
        <f>Matrículas!C10</f>
        <v>CHEMA BERNAL DE LA HOZ</v>
      </c>
      <c r="E11" s="165">
        <v>0.42898148148148146</v>
      </c>
      <c r="F11" s="165">
        <v>0.43228009259259265</v>
      </c>
      <c r="G11" s="165">
        <f>IF(E11=":     :","       :       :     ",(E11-$E$6))</f>
        <v>9.5648148148148149E-2</v>
      </c>
      <c r="H11" s="166">
        <f>IF(E11=":     :","        ",(Datos!N$9/G11)/24)</f>
        <v>14.375605033881897</v>
      </c>
      <c r="I11" s="165">
        <v>0.54453703703703704</v>
      </c>
      <c r="J11" s="165">
        <v>0.55196759259259254</v>
      </c>
      <c r="K11" s="165">
        <f>IF(I11=":     :","       :       :        ",I11-(F11+Datos!N$10))</f>
        <v>8.4479166666666605E-2</v>
      </c>
      <c r="L11" s="166">
        <f>IF(I11=":     :","       ",(Datos!N$11/K11)/24)</f>
        <v>13.563501849568445</v>
      </c>
      <c r="M11" s="165">
        <v>0.6439583333333333</v>
      </c>
      <c r="N11" s="165">
        <v>0.65347222222222223</v>
      </c>
      <c r="O11" s="165">
        <f>IF(N11=":     :","       :       :        ",N11-(J11+Datos!N$12))</f>
        <v>8.0671296296296324E-2</v>
      </c>
      <c r="P11" s="166">
        <f>IF(N11=":     :","      ",(Datos!N$13/O11)/24)</f>
        <v>10.846484935437585</v>
      </c>
      <c r="Q11" s="165"/>
      <c r="R11" s="165"/>
      <c r="S11" s="165"/>
      <c r="T11" s="166"/>
      <c r="U11" s="165"/>
      <c r="V11" s="165"/>
      <c r="W11" s="165"/>
      <c r="X11" s="166"/>
      <c r="Y11" s="165">
        <f>N11</f>
        <v>0.65347222222222223</v>
      </c>
      <c r="Z11" s="181">
        <f>G11+K11+O11</f>
        <v>0.26079861111111108</v>
      </c>
      <c r="AA11" s="165"/>
      <c r="AB11" s="181"/>
      <c r="AC11" s="182">
        <f>IF(Z11=" ","  ",(Datos!N$4/Z11)/24)</f>
        <v>13.020902676075091</v>
      </c>
      <c r="AD11" s="165">
        <f>IF(F11=":     :"," ",(F11-E11)+(J11-I11))</f>
        <v>1.0729166666666679E-2</v>
      </c>
    </row>
    <row r="12" spans="1:30" ht="22.5">
      <c r="A12" s="163">
        <v>2</v>
      </c>
      <c r="B12" s="164">
        <f>Matrículas!B9</f>
        <v>119</v>
      </c>
      <c r="C12" s="169" t="str">
        <f>Matrículas!G9</f>
        <v>CAIRO                                               VA</v>
      </c>
      <c r="D12" s="169" t="str">
        <f>Matrículas!C9</f>
        <v xml:space="preserve"> MIGUEL ANGEL LLORENS JUAN</v>
      </c>
      <c r="E12" s="165">
        <v>0.42900462962962965</v>
      </c>
      <c r="F12" s="165">
        <v>0.43383101851851852</v>
      </c>
      <c r="G12" s="165">
        <f>IF(E12=":     :","       :       :     ",(E12-$E$6))</f>
        <v>9.5671296296296338E-2</v>
      </c>
      <c r="H12" s="166">
        <f>IF(E12=":     :","        ",(Datos!N$9/G12)/24)</f>
        <v>14.372126784418093</v>
      </c>
      <c r="I12" s="165">
        <v>0.55320601851851847</v>
      </c>
      <c r="J12" s="165">
        <v>0.55708333333333326</v>
      </c>
      <c r="K12" s="165">
        <f>IF(I12=":     :","       :       :        ",I12-(F12+Datos!N$10))</f>
        <v>9.1597222222222163E-2</v>
      </c>
      <c r="L12" s="166">
        <f>IF(I12=":     :","       ",(Datos!N$11/K12)/24)</f>
        <v>12.509476876421539</v>
      </c>
      <c r="M12" s="165">
        <v>0.65582175925925923</v>
      </c>
      <c r="N12" s="165">
        <v>0.66598379629629634</v>
      </c>
      <c r="O12" s="165">
        <f>IF(N12=":     :","       :       :        ",N12-(J12+Datos!N$12))</f>
        <v>8.8067129629629703E-2</v>
      </c>
      <c r="P12" s="166">
        <f>IF(N12=":     :","      ",(Datos!N$13/O12)/24)</f>
        <v>9.9356025758969562</v>
      </c>
      <c r="Q12" s="165"/>
      <c r="R12" s="165"/>
      <c r="S12" s="165"/>
      <c r="T12" s="166"/>
      <c r="U12" s="165"/>
      <c r="V12" s="165"/>
      <c r="W12" s="165"/>
      <c r="X12" s="166"/>
      <c r="Y12" s="165">
        <f>N12</f>
        <v>0.66598379629629634</v>
      </c>
      <c r="Z12" s="181">
        <f>G12+K12+O12</f>
        <v>0.2753356481481482</v>
      </c>
      <c r="AA12" s="165"/>
      <c r="AB12" s="181"/>
      <c r="AC12" s="182">
        <f>IF(Z12=" ","  ",(Datos!N$4/Z12)/24)</f>
        <v>12.333431417882212</v>
      </c>
      <c r="AD12" s="165">
        <f>IF(F12=":     :"," ",(F12-E12)+(J12-I12))</f>
        <v>8.703703703703658E-3</v>
      </c>
    </row>
    <row r="13" spans="1:30" ht="24" customHeight="1">
      <c r="A13" s="163">
        <v>3</v>
      </c>
      <c r="B13" s="164">
        <f>Matrículas!B12</f>
        <v>123</v>
      </c>
      <c r="C13" s="258" t="str">
        <f>Matrículas!G12</f>
        <v>BLUE MAN                                     CAT</v>
      </c>
      <c r="D13" s="258" t="str">
        <f>Matrículas!C12</f>
        <v>BERNAT CASALS FLORES</v>
      </c>
      <c r="E13" s="259">
        <v>0.43755787037037036</v>
      </c>
      <c r="F13" s="259">
        <v>0.4400810185185185</v>
      </c>
      <c r="G13" s="259">
        <f t="shared" ref="G13:G22" si="0">IF(E13=":     :","       :       :     ",(E13-$E$6))</f>
        <v>0.10422453703703705</v>
      </c>
      <c r="H13" s="260">
        <f>IF(E13=":     :","        ",(Datos!N$9/G13)/24)</f>
        <v>13.19267073847862</v>
      </c>
      <c r="I13" s="259"/>
      <c r="J13" s="259">
        <v>0.56010416666666674</v>
      </c>
      <c r="K13" s="259">
        <f>IF(I13=":     :","       :       :        ",I13-(F13+Datos!N$10))</f>
        <v>-0.46785879629629629</v>
      </c>
      <c r="L13" s="260">
        <f>IF(I13=":     :","       ",(Datos!N$11/K13)/24)</f>
        <v>-2.4491007594686196</v>
      </c>
      <c r="M13" s="259" t="s">
        <v>115</v>
      </c>
      <c r="N13" s="259"/>
      <c r="O13" s="259">
        <f>IF(N13=":     :","       :       :        ",N13-(J13+Datos!N$12))</f>
        <v>-0.58093750000000011</v>
      </c>
      <c r="P13" s="260">
        <f>IF(N13=":     :","      ",(Datos!N$13/O13)/24)</f>
        <v>-1.5061861215707368</v>
      </c>
      <c r="Q13" s="259"/>
      <c r="R13" s="259"/>
      <c r="S13" s="259"/>
      <c r="T13" s="260"/>
      <c r="U13" s="259"/>
      <c r="V13" s="259"/>
      <c r="W13" s="259"/>
      <c r="X13" s="260"/>
      <c r="Y13" s="259">
        <f t="shared" ref="Y13:Y22" si="1">N13</f>
        <v>0</v>
      </c>
      <c r="Z13" s="261">
        <f t="shared" ref="Z13:Z22" si="2">G13+K13+O13</f>
        <v>-0.94457175925925929</v>
      </c>
      <c r="AA13" s="259"/>
      <c r="AB13" s="261"/>
      <c r="AC13" s="262">
        <f>IF(Z13=" ","  ",(Datos!N$4/Z13)/24)</f>
        <v>-3.5951036012302264</v>
      </c>
      <c r="AD13" s="259">
        <f t="shared" ref="AD13:AD22" si="3">IF(F13=":     :"," ",(F13-E13)+(J13-I13))</f>
        <v>0.56262731481481487</v>
      </c>
    </row>
    <row r="14" spans="1:30" ht="24" customHeight="1">
      <c r="A14" s="163">
        <v>4</v>
      </c>
      <c r="B14" s="164">
        <f>Matrículas!B8</f>
        <v>122</v>
      </c>
      <c r="C14" s="258" t="str">
        <f>Matrículas!G8</f>
        <v>FAENA                                              VA</v>
      </c>
      <c r="D14" s="258" t="str">
        <f>Matrículas!C8</f>
        <v>YUNE ALVAREZ CELDA</v>
      </c>
      <c r="E14" s="259">
        <v>0.42901620370370369</v>
      </c>
      <c r="F14" s="259">
        <v>0.43048611111111112</v>
      </c>
      <c r="G14" s="259">
        <f>IF(E14=":     :","       :       :     ",(E14-$E$6))</f>
        <v>9.5682870370370376E-2</v>
      </c>
      <c r="H14" s="260">
        <f>IF(E14=":     :","        ",(Datos!N$9/G14)/24)</f>
        <v>14.370388290794724</v>
      </c>
      <c r="I14" s="259" t="s">
        <v>116</v>
      </c>
      <c r="J14" s="259"/>
      <c r="K14" s="259" t="e">
        <f>IF(I14=":     :","       :       :        ",I14-(F14+Datos!N$10))</f>
        <v>#VALUE!</v>
      </c>
      <c r="L14" s="260" t="e">
        <f>IF(I14=":     :","       ",(Datos!N$11/K14)/24)</f>
        <v>#VALUE!</v>
      </c>
      <c r="M14" s="259"/>
      <c r="N14" s="259"/>
      <c r="O14" s="259">
        <f>IF(N14=":     :","       :       :        ",N14-(J14+Datos!N$12))</f>
        <v>-2.0833333333333332E-2</v>
      </c>
      <c r="P14" s="260">
        <f>IF(N14=":     :","      ",(Datos!N$13/O14)/24)</f>
        <v>-42</v>
      </c>
      <c r="Q14" s="259"/>
      <c r="R14" s="259"/>
      <c r="S14" s="259"/>
      <c r="T14" s="260"/>
      <c r="U14" s="259"/>
      <c r="V14" s="259"/>
      <c r="W14" s="259"/>
      <c r="X14" s="260"/>
      <c r="Y14" s="259">
        <f>N14</f>
        <v>0</v>
      </c>
      <c r="Z14" s="261" t="e">
        <f>G14+K14+O14</f>
        <v>#VALUE!</v>
      </c>
      <c r="AA14" s="259"/>
      <c r="AB14" s="261"/>
      <c r="AC14" s="262" t="e">
        <f>IF(Z14=" ","  ",(Datos!N$4/Z14)/24)</f>
        <v>#VALUE!</v>
      </c>
      <c r="AD14" s="259" t="e">
        <f>IF(F14=":     :"," ",(F14-E14)+(J14-I14))</f>
        <v>#VALUE!</v>
      </c>
    </row>
    <row r="15" spans="1:30" ht="24" customHeight="1">
      <c r="A15" s="163"/>
      <c r="B15" s="164">
        <f>Matrículas!B13</f>
        <v>0</v>
      </c>
      <c r="C15" s="169">
        <f>Matrículas!G13</f>
        <v>0</v>
      </c>
      <c r="D15" s="169">
        <f>Matrículas!C13</f>
        <v>0</v>
      </c>
      <c r="E15" s="165"/>
      <c r="F15" s="165"/>
      <c r="G15" s="165">
        <f t="shared" si="0"/>
        <v>-0.33333333333333331</v>
      </c>
      <c r="H15" s="166">
        <f>IF(E15=":     :","        ",(Datos!N$9/G15)/24)</f>
        <v>-4.125</v>
      </c>
      <c r="I15" s="165"/>
      <c r="J15" s="165"/>
      <c r="K15" s="165">
        <f>IF(I15=":     :","       :       :        ",I15-(F15+Datos!N$10))</f>
        <v>-2.7777777777777776E-2</v>
      </c>
      <c r="L15" s="166">
        <f>IF(I15=":     :","       ",(Datos!N$11/K15)/24)</f>
        <v>-41.25</v>
      </c>
      <c r="M15" s="165"/>
      <c r="N15" s="165"/>
      <c r="O15" s="165">
        <f>IF(N15=":     :","       :       :        ",N15-(J15+Datos!N$12))</f>
        <v>-2.0833333333333332E-2</v>
      </c>
      <c r="P15" s="166">
        <f>IF(N15=":     :","      ",(Datos!N$13/O15)/24)</f>
        <v>-42</v>
      </c>
      <c r="Q15" s="165"/>
      <c r="R15" s="165"/>
      <c r="S15" s="165"/>
      <c r="T15" s="166"/>
      <c r="U15" s="165"/>
      <c r="V15" s="165"/>
      <c r="W15" s="165"/>
      <c r="X15" s="166"/>
      <c r="Y15" s="165">
        <f t="shared" si="1"/>
        <v>0</v>
      </c>
      <c r="Z15" s="181">
        <f t="shared" si="2"/>
        <v>-0.38194444444444442</v>
      </c>
      <c r="AA15" s="165"/>
      <c r="AB15" s="181"/>
      <c r="AC15" s="182">
        <f>IF(Z15=" ","  ",(Datos!N$4/Z15)/24)</f>
        <v>-8.8909090909090924</v>
      </c>
      <c r="AD15" s="165">
        <f t="shared" si="3"/>
        <v>0</v>
      </c>
    </row>
    <row r="16" spans="1:30" ht="22.5">
      <c r="A16" s="163"/>
      <c r="B16" s="164">
        <f>Matrículas!B14</f>
        <v>0</v>
      </c>
      <c r="C16" s="169">
        <f>Matrículas!G14</f>
        <v>0</v>
      </c>
      <c r="D16" s="169">
        <f>Matrículas!C14</f>
        <v>0</v>
      </c>
      <c r="E16" s="165"/>
      <c r="F16" s="165"/>
      <c r="G16" s="165">
        <f t="shared" si="0"/>
        <v>-0.33333333333333331</v>
      </c>
      <c r="H16" s="166">
        <f>IF(E16=":     :","        ",(Datos!N$9/G16)/24)</f>
        <v>-4.125</v>
      </c>
      <c r="I16" s="165"/>
      <c r="J16" s="165"/>
      <c r="K16" s="165">
        <f>IF(I16=":     :","       :       :        ",I16-(F16+Datos!N$10))</f>
        <v>-2.7777777777777776E-2</v>
      </c>
      <c r="L16" s="166">
        <f>IF(I16=":     :","       ",(Datos!N$11/K16)/24)</f>
        <v>-41.25</v>
      </c>
      <c r="M16" s="165"/>
      <c r="N16" s="165"/>
      <c r="O16" s="165">
        <f>IF(N16=":     :","       :       :        ",N16-(J16+Datos!N$12))</f>
        <v>-2.0833333333333332E-2</v>
      </c>
      <c r="P16" s="166">
        <f>IF(N16=":     :","      ",(Datos!N$13/O16)/24)</f>
        <v>-42</v>
      </c>
      <c r="Q16" s="165"/>
      <c r="R16" s="165"/>
      <c r="S16" s="165"/>
      <c r="T16" s="166"/>
      <c r="U16" s="165"/>
      <c r="V16" s="165"/>
      <c r="W16" s="165"/>
      <c r="X16" s="166"/>
      <c r="Y16" s="165">
        <f t="shared" si="1"/>
        <v>0</v>
      </c>
      <c r="Z16" s="181">
        <f t="shared" si="2"/>
        <v>-0.38194444444444442</v>
      </c>
      <c r="AA16" s="165"/>
      <c r="AB16" s="181"/>
      <c r="AC16" s="182">
        <f>IF(Z16=" ","  ",(Datos!N$4/Z16)/24)</f>
        <v>-8.8909090909090924</v>
      </c>
      <c r="AD16" s="165">
        <f t="shared" si="3"/>
        <v>0</v>
      </c>
    </row>
    <row r="17" spans="1:30" s="2" customFormat="1" ht="22.5">
      <c r="A17" s="163"/>
      <c r="B17" s="164">
        <f>Matrículas!B15</f>
        <v>0</v>
      </c>
      <c r="C17" s="169">
        <f>Matrículas!G15</f>
        <v>0</v>
      </c>
      <c r="D17" s="169">
        <f>Matrículas!C15</f>
        <v>0</v>
      </c>
      <c r="E17" s="165"/>
      <c r="F17" s="165"/>
      <c r="G17" s="165">
        <f t="shared" si="0"/>
        <v>-0.33333333333333331</v>
      </c>
      <c r="H17" s="166">
        <f>IF(E17=":     :","        ",(Datos!N$9/G17)/24)</f>
        <v>-4.125</v>
      </c>
      <c r="I17" s="165"/>
      <c r="J17" s="165"/>
      <c r="K17" s="165">
        <f>IF(I17=":     :","       :       :        ",I17-(F17+Datos!N$10))</f>
        <v>-2.7777777777777776E-2</v>
      </c>
      <c r="L17" s="166">
        <f>IF(I17=":     :","       ",(Datos!N$11/K17)/24)</f>
        <v>-41.25</v>
      </c>
      <c r="M17" s="165"/>
      <c r="N17" s="165"/>
      <c r="O17" s="165">
        <f>IF(N17=":     :","       :       :        ",N17-(J17+Datos!N$12))</f>
        <v>-2.0833333333333332E-2</v>
      </c>
      <c r="P17" s="166">
        <f>IF(N17=":     :","      ",(Datos!N$13/O17)/24)</f>
        <v>-42</v>
      </c>
      <c r="Q17" s="165"/>
      <c r="R17" s="165"/>
      <c r="S17" s="165"/>
      <c r="T17" s="166"/>
      <c r="U17" s="165"/>
      <c r="V17" s="165"/>
      <c r="W17" s="165"/>
      <c r="X17" s="166"/>
      <c r="Y17" s="165">
        <f t="shared" si="1"/>
        <v>0</v>
      </c>
      <c r="Z17" s="181">
        <f t="shared" si="2"/>
        <v>-0.38194444444444442</v>
      </c>
      <c r="AA17" s="165"/>
      <c r="AB17" s="181"/>
      <c r="AC17" s="182">
        <f>IF(Z17=" ","  ",(Datos!N$4/Z17)/24)</f>
        <v>-8.8909090909090924</v>
      </c>
      <c r="AD17" s="165">
        <f t="shared" si="3"/>
        <v>0</v>
      </c>
    </row>
    <row r="18" spans="1:30" s="2" customFormat="1" ht="22.5">
      <c r="A18" s="163"/>
      <c r="B18" s="164">
        <f>Matrículas!B16</f>
        <v>0</v>
      </c>
      <c r="C18" s="169">
        <f>Matrículas!G16</f>
        <v>0</v>
      </c>
      <c r="D18" s="169">
        <f>Matrículas!C16</f>
        <v>0</v>
      </c>
      <c r="E18" s="165"/>
      <c r="F18" s="165"/>
      <c r="G18" s="165">
        <f t="shared" si="0"/>
        <v>-0.33333333333333331</v>
      </c>
      <c r="H18" s="166">
        <f>IF(E18=":     :","        ",(Datos!N$9/G18)/24)</f>
        <v>-4.125</v>
      </c>
      <c r="I18" s="165"/>
      <c r="J18" s="165"/>
      <c r="K18" s="165">
        <f>IF(I18=":     :","       :       :        ",I18-(F18+Datos!N$10))</f>
        <v>-2.7777777777777776E-2</v>
      </c>
      <c r="L18" s="166">
        <f>IF(I18=":     :","       ",(Datos!N$11/K18)/24)</f>
        <v>-41.25</v>
      </c>
      <c r="M18" s="165"/>
      <c r="N18" s="165"/>
      <c r="O18" s="165">
        <f>IF(N18=":     :","       :       :        ",N18-(J18+Datos!N$12))</f>
        <v>-2.0833333333333332E-2</v>
      </c>
      <c r="P18" s="166">
        <f>IF(N18=":     :","      ",(Datos!N$13/O18)/24)</f>
        <v>-42</v>
      </c>
      <c r="Q18" s="165"/>
      <c r="R18" s="165"/>
      <c r="S18" s="165"/>
      <c r="T18" s="166"/>
      <c r="U18" s="165"/>
      <c r="V18" s="165"/>
      <c r="W18" s="165"/>
      <c r="X18" s="166"/>
      <c r="Y18" s="165">
        <f t="shared" si="1"/>
        <v>0</v>
      </c>
      <c r="Z18" s="181">
        <f t="shared" si="2"/>
        <v>-0.38194444444444442</v>
      </c>
      <c r="AA18" s="165"/>
      <c r="AB18" s="181"/>
      <c r="AC18" s="182">
        <f>IF(Z18=" ","  ",(Datos!N$4/Z18)/24)</f>
        <v>-8.8909090909090924</v>
      </c>
      <c r="AD18" s="165">
        <f t="shared" si="3"/>
        <v>0</v>
      </c>
    </row>
    <row r="19" spans="1:30" ht="22.5">
      <c r="A19" s="163"/>
      <c r="B19" s="164">
        <f>Matrículas!B17</f>
        <v>0</v>
      </c>
      <c r="C19" s="169">
        <f>Matrículas!G17</f>
        <v>0</v>
      </c>
      <c r="D19" s="169">
        <f>Matrículas!C17</f>
        <v>0</v>
      </c>
      <c r="E19" s="165"/>
      <c r="F19" s="165"/>
      <c r="G19" s="165">
        <f t="shared" si="0"/>
        <v>-0.33333333333333331</v>
      </c>
      <c r="H19" s="166">
        <f>IF(E19=":     :","        ",(Datos!N$9/G19)/24)</f>
        <v>-4.125</v>
      </c>
      <c r="I19" s="165"/>
      <c r="J19" s="165"/>
      <c r="K19" s="165">
        <f>IF(I19=":     :","       :       :        ",I19-(F19+Datos!N$10))</f>
        <v>-2.7777777777777776E-2</v>
      </c>
      <c r="L19" s="166">
        <f>IF(I19=":     :","       ",(Datos!N$11/K19)/24)</f>
        <v>-41.25</v>
      </c>
      <c r="M19" s="165"/>
      <c r="N19" s="165"/>
      <c r="O19" s="165">
        <f>IF(N19=":     :","       :       :        ",N19-(J19+Datos!N$12))</f>
        <v>-2.0833333333333332E-2</v>
      </c>
      <c r="P19" s="166">
        <f>IF(N19=":     :","      ",(Datos!N$13/O19)/24)</f>
        <v>-42</v>
      </c>
      <c r="Q19" s="165"/>
      <c r="R19" s="165"/>
      <c r="S19" s="165"/>
      <c r="T19" s="166"/>
      <c r="U19" s="165"/>
      <c r="V19" s="165"/>
      <c r="W19" s="165"/>
      <c r="X19" s="166"/>
      <c r="Y19" s="165">
        <f t="shared" si="1"/>
        <v>0</v>
      </c>
      <c r="Z19" s="181">
        <f t="shared" si="2"/>
        <v>-0.38194444444444442</v>
      </c>
      <c r="AA19" s="165"/>
      <c r="AB19" s="181"/>
      <c r="AC19" s="182">
        <f>IF(Z19=" ","  ",(Datos!N$4/Z19)/24)</f>
        <v>-8.8909090909090924</v>
      </c>
      <c r="AD19" s="165">
        <f t="shared" si="3"/>
        <v>0</v>
      </c>
    </row>
    <row r="20" spans="1:30" ht="22.5">
      <c r="A20" s="163"/>
      <c r="B20" s="164">
        <f>Matrículas!B18</f>
        <v>0</v>
      </c>
      <c r="C20" s="169">
        <f>Matrículas!G18</f>
        <v>0</v>
      </c>
      <c r="D20" s="169">
        <f>Matrículas!C18</f>
        <v>0</v>
      </c>
      <c r="E20" s="165"/>
      <c r="F20" s="165"/>
      <c r="G20" s="165">
        <f t="shared" si="0"/>
        <v>-0.33333333333333331</v>
      </c>
      <c r="H20" s="166">
        <f>IF(E20=":     :","        ",(Datos!N$9/G20)/24)</f>
        <v>-4.125</v>
      </c>
      <c r="I20" s="165"/>
      <c r="J20" s="165"/>
      <c r="K20" s="165">
        <f>IF(I20=":     :","       :       :        ",I20-(F20+Datos!N$10))</f>
        <v>-2.7777777777777776E-2</v>
      </c>
      <c r="L20" s="166">
        <f>IF(I20=":     :","       ",(Datos!N$11/K20)/24)</f>
        <v>-41.25</v>
      </c>
      <c r="M20" s="165"/>
      <c r="N20" s="165"/>
      <c r="O20" s="165">
        <f>IF(N20=":     :","       :       :        ",N20-(J20+Datos!N$12))</f>
        <v>-2.0833333333333332E-2</v>
      </c>
      <c r="P20" s="166">
        <f>IF(N20=":     :","      ",(Datos!N$13/O20)/24)</f>
        <v>-42</v>
      </c>
      <c r="Q20" s="165"/>
      <c r="R20" s="165"/>
      <c r="S20" s="165"/>
      <c r="T20" s="166"/>
      <c r="U20" s="165"/>
      <c r="V20" s="165"/>
      <c r="W20" s="165"/>
      <c r="X20" s="166"/>
      <c r="Y20" s="165">
        <f t="shared" si="1"/>
        <v>0</v>
      </c>
      <c r="Z20" s="181">
        <f t="shared" si="2"/>
        <v>-0.38194444444444442</v>
      </c>
      <c r="AA20" s="165"/>
      <c r="AB20" s="181"/>
      <c r="AC20" s="182">
        <f>IF(Z20=" ","  ",(Datos!N$4/Z20)/24)</f>
        <v>-8.8909090909090924</v>
      </c>
      <c r="AD20" s="165">
        <f t="shared" si="3"/>
        <v>0</v>
      </c>
    </row>
    <row r="21" spans="1:30" ht="22.5">
      <c r="A21" s="163"/>
      <c r="B21" s="164">
        <f>Matrículas!B19</f>
        <v>0</v>
      </c>
      <c r="C21" s="169">
        <f>Matrículas!G19</f>
        <v>0</v>
      </c>
      <c r="D21" s="169">
        <f>Matrículas!C19</f>
        <v>0</v>
      </c>
      <c r="E21" s="165"/>
      <c r="F21" s="165"/>
      <c r="G21" s="165">
        <f t="shared" si="0"/>
        <v>-0.33333333333333331</v>
      </c>
      <c r="H21" s="166">
        <f>IF(E21=":     :","        ",(Datos!N$9/G21)/24)</f>
        <v>-4.125</v>
      </c>
      <c r="I21" s="165"/>
      <c r="J21" s="165"/>
      <c r="K21" s="165">
        <f>IF(I21=":     :","       :       :        ",I21-(F21+Datos!N$10))</f>
        <v>-2.7777777777777776E-2</v>
      </c>
      <c r="L21" s="166">
        <f>IF(I21=":     :","       ",(Datos!N$11/K21)/24)</f>
        <v>-41.25</v>
      </c>
      <c r="M21" s="165"/>
      <c r="N21" s="165"/>
      <c r="O21" s="165">
        <f>IF(N21=":     :","       :       :        ",N21-(J21+Datos!N$12))</f>
        <v>-2.0833333333333332E-2</v>
      </c>
      <c r="P21" s="166">
        <f>IF(N21=":     :","      ",(Datos!N$13/O21)/24)</f>
        <v>-42</v>
      </c>
      <c r="Q21" s="165"/>
      <c r="R21" s="165"/>
      <c r="S21" s="165"/>
      <c r="T21" s="166"/>
      <c r="U21" s="165"/>
      <c r="V21" s="165"/>
      <c r="W21" s="165"/>
      <c r="X21" s="166"/>
      <c r="Y21" s="165">
        <f t="shared" si="1"/>
        <v>0</v>
      </c>
      <c r="Z21" s="181">
        <f t="shared" si="2"/>
        <v>-0.38194444444444442</v>
      </c>
      <c r="AA21" s="165"/>
      <c r="AB21" s="181"/>
      <c r="AC21" s="182">
        <f>IF(Z21=" ","  ",(Datos!N$4/Z21)/24)</f>
        <v>-8.8909090909090924</v>
      </c>
      <c r="AD21" s="165">
        <f t="shared" si="3"/>
        <v>0</v>
      </c>
    </row>
    <row r="22" spans="1:30" ht="22.5">
      <c r="A22" s="163"/>
      <c r="B22" s="164">
        <f>Matrículas!B20</f>
        <v>0</v>
      </c>
      <c r="C22" s="169">
        <f>Matrículas!G20</f>
        <v>0</v>
      </c>
      <c r="D22" s="169">
        <f>Matrículas!C20</f>
        <v>0</v>
      </c>
      <c r="E22" s="165"/>
      <c r="F22" s="165"/>
      <c r="G22" s="165">
        <f t="shared" si="0"/>
        <v>-0.33333333333333331</v>
      </c>
      <c r="H22" s="166">
        <f>IF(E22=":     :","        ",(Datos!N$9/G22)/24)</f>
        <v>-4.125</v>
      </c>
      <c r="I22" s="165"/>
      <c r="J22" s="165"/>
      <c r="K22" s="165">
        <f>IF(I22=":     :","       :       :        ",I22-(F22+Datos!N$10))</f>
        <v>-2.7777777777777776E-2</v>
      </c>
      <c r="L22" s="166">
        <f>IF(I22=":     :","       ",(Datos!N$11/K22)/24)</f>
        <v>-41.25</v>
      </c>
      <c r="M22" s="165"/>
      <c r="N22" s="165"/>
      <c r="O22" s="165">
        <f>IF(N22=":     :","       :       :        ",N22-(J22+Datos!N$12))</f>
        <v>-2.0833333333333332E-2</v>
      </c>
      <c r="P22" s="166">
        <f>IF(N22=":     :","      ",(Datos!N$13/O22)/24)</f>
        <v>-42</v>
      </c>
      <c r="Q22" s="165"/>
      <c r="R22" s="165"/>
      <c r="S22" s="165"/>
      <c r="T22" s="166"/>
      <c r="U22" s="165"/>
      <c r="V22" s="165"/>
      <c r="W22" s="165"/>
      <c r="X22" s="166"/>
      <c r="Y22" s="165">
        <f t="shared" si="1"/>
        <v>0</v>
      </c>
      <c r="Z22" s="181">
        <f t="shared" si="2"/>
        <v>-0.38194444444444442</v>
      </c>
      <c r="AA22" s="165"/>
      <c r="AB22" s="181"/>
      <c r="AC22" s="182">
        <f>IF(Z22=" ","  ",(Datos!N$4/Z22)/24)</f>
        <v>-8.8909090909090924</v>
      </c>
      <c r="AD22" s="165">
        <f t="shared" si="3"/>
        <v>0</v>
      </c>
    </row>
    <row r="23" spans="1:30" ht="22.5">
      <c r="A23" s="163"/>
      <c r="B23" s="164">
        <f>Matrículas!B21</f>
        <v>0</v>
      </c>
      <c r="C23" s="169">
        <f>Matrículas!G21</f>
        <v>0</v>
      </c>
      <c r="D23" s="169">
        <f>Matrículas!C21</f>
        <v>0</v>
      </c>
      <c r="E23" s="165"/>
      <c r="F23" s="165"/>
      <c r="G23" s="165">
        <f t="shared" ref="G23:G27" si="4">IF(E23=":     :","       :       :     ",(E23-$E$6))</f>
        <v>-0.33333333333333331</v>
      </c>
      <c r="H23" s="166">
        <f>IF(E23=":     :","        ",(Datos!N$9/G23)/24)</f>
        <v>-4.125</v>
      </c>
      <c r="I23" s="165"/>
      <c r="J23" s="165"/>
      <c r="K23" s="165">
        <f>IF(I23=":     :","       :       :        ",I23-(F23+Datos!N$10))</f>
        <v>-2.7777777777777776E-2</v>
      </c>
      <c r="L23" s="166">
        <f>IF(I23=":     :","       ",(Datos!N$11/K23)/24)</f>
        <v>-41.25</v>
      </c>
      <c r="M23" s="165"/>
      <c r="N23" s="165"/>
      <c r="O23" s="165">
        <f>IF(N23=":     :","       :       :        ",N23-(J23+Datos!N$12))</f>
        <v>-2.0833333333333332E-2</v>
      </c>
      <c r="P23" s="166">
        <f>IF(N23=":     :","      ",(Datos!N$13/O23)/24)</f>
        <v>-42</v>
      </c>
      <c r="Q23" s="165"/>
      <c r="R23" s="165"/>
      <c r="S23" s="165"/>
      <c r="T23" s="166"/>
      <c r="U23" s="165"/>
      <c r="V23" s="165"/>
      <c r="W23" s="165"/>
      <c r="X23" s="166"/>
      <c r="Y23" s="165">
        <f t="shared" ref="Y23:Y27" si="5">N23</f>
        <v>0</v>
      </c>
      <c r="Z23" s="181">
        <f t="shared" ref="Z23:Z27" si="6">G23+K23+O23</f>
        <v>-0.38194444444444442</v>
      </c>
      <c r="AA23" s="165"/>
      <c r="AB23" s="181"/>
      <c r="AC23" s="182">
        <f>IF(Z23=" ","  ",(Datos!N$4/Z23)/24)</f>
        <v>-8.8909090909090924</v>
      </c>
      <c r="AD23" s="165">
        <f t="shared" ref="AD23:AD27" si="7">IF(F23=":     :"," ",(F23-E23)+(J23-I23))</f>
        <v>0</v>
      </c>
    </row>
    <row r="24" spans="1:30" ht="22.5">
      <c r="A24" s="163"/>
      <c r="B24" s="164">
        <f>Matrículas!B22</f>
        <v>0</v>
      </c>
      <c r="C24" s="169">
        <f>Matrículas!G22</f>
        <v>0</v>
      </c>
      <c r="D24" s="169">
        <f>Matrículas!C22</f>
        <v>0</v>
      </c>
      <c r="E24" s="165"/>
      <c r="F24" s="165"/>
      <c r="G24" s="165">
        <f t="shared" si="4"/>
        <v>-0.33333333333333331</v>
      </c>
      <c r="H24" s="166">
        <f>IF(E24=":     :","        ",(Datos!N$9/G24)/24)</f>
        <v>-4.125</v>
      </c>
      <c r="I24" s="165"/>
      <c r="J24" s="165"/>
      <c r="K24" s="165">
        <f>IF(I24=":     :","       :       :        ",I24-(F24+Datos!N$10))</f>
        <v>-2.7777777777777776E-2</v>
      </c>
      <c r="L24" s="166">
        <f>IF(I24=":     :","       ",(Datos!N$11/K24)/24)</f>
        <v>-41.25</v>
      </c>
      <c r="M24" s="165"/>
      <c r="N24" s="165"/>
      <c r="O24" s="165">
        <f>IF(N24=":     :","       :       :        ",N24-(J24+Datos!N$12))</f>
        <v>-2.0833333333333332E-2</v>
      </c>
      <c r="P24" s="166">
        <f>IF(N24=":     :","      ",(Datos!N$13/O24)/24)</f>
        <v>-42</v>
      </c>
      <c r="Q24" s="165"/>
      <c r="R24" s="165"/>
      <c r="S24" s="165"/>
      <c r="T24" s="166"/>
      <c r="U24" s="165"/>
      <c r="V24" s="165"/>
      <c r="W24" s="165"/>
      <c r="X24" s="166"/>
      <c r="Y24" s="165">
        <f t="shared" si="5"/>
        <v>0</v>
      </c>
      <c r="Z24" s="181">
        <f t="shared" si="6"/>
        <v>-0.38194444444444442</v>
      </c>
      <c r="AA24" s="165"/>
      <c r="AB24" s="181"/>
      <c r="AC24" s="182">
        <f>IF(Z24=" ","  ",(Datos!N$4/Z24)/24)</f>
        <v>-8.8909090909090924</v>
      </c>
      <c r="AD24" s="165">
        <f t="shared" si="7"/>
        <v>0</v>
      </c>
    </row>
    <row r="25" spans="1:30" ht="22.5">
      <c r="A25" s="163"/>
      <c r="B25" s="164">
        <f>Matrículas!B23</f>
        <v>0</v>
      </c>
      <c r="C25" s="169">
        <f>Matrículas!G23</f>
        <v>0</v>
      </c>
      <c r="D25" s="169">
        <f>Matrículas!C23</f>
        <v>0</v>
      </c>
      <c r="E25" s="165"/>
      <c r="F25" s="165"/>
      <c r="G25" s="165">
        <f t="shared" si="4"/>
        <v>-0.33333333333333331</v>
      </c>
      <c r="H25" s="166">
        <f>IF(E25=":     :","        ",(Datos!N$9/G25)/24)</f>
        <v>-4.125</v>
      </c>
      <c r="I25" s="165"/>
      <c r="J25" s="165"/>
      <c r="K25" s="165">
        <f>IF(I25=":     :","       :       :        ",I25-(F25+Datos!N$10))</f>
        <v>-2.7777777777777776E-2</v>
      </c>
      <c r="L25" s="166">
        <f>IF(I25=":     :","       ",(Datos!N$11/K25)/24)</f>
        <v>-41.25</v>
      </c>
      <c r="M25" s="165"/>
      <c r="N25" s="165"/>
      <c r="O25" s="165">
        <f>IF(N25=":     :","       :       :        ",N25-(J25+Datos!N$12))</f>
        <v>-2.0833333333333332E-2</v>
      </c>
      <c r="P25" s="166">
        <f>IF(N25=":     :","      ",(Datos!N$13/O25)/24)</f>
        <v>-42</v>
      </c>
      <c r="Q25" s="165"/>
      <c r="R25" s="165"/>
      <c r="S25" s="165"/>
      <c r="T25" s="166"/>
      <c r="U25" s="165"/>
      <c r="V25" s="165"/>
      <c r="W25" s="165"/>
      <c r="X25" s="166"/>
      <c r="Y25" s="165">
        <f t="shared" si="5"/>
        <v>0</v>
      </c>
      <c r="Z25" s="181">
        <f t="shared" si="6"/>
        <v>-0.38194444444444442</v>
      </c>
      <c r="AA25" s="165"/>
      <c r="AB25" s="181"/>
      <c r="AC25" s="182">
        <f>IF(Z25=" ","  ",(Datos!N$4/Z25)/24)</f>
        <v>-8.8909090909090924</v>
      </c>
      <c r="AD25" s="165">
        <f t="shared" si="7"/>
        <v>0</v>
      </c>
    </row>
    <row r="26" spans="1:30" ht="22.5">
      <c r="A26" s="163"/>
      <c r="B26" s="164">
        <f>Matrículas!B24</f>
        <v>0</v>
      </c>
      <c r="C26" s="169">
        <f>Matrículas!G24</f>
        <v>0</v>
      </c>
      <c r="D26" s="169">
        <f>Matrículas!C24</f>
        <v>0</v>
      </c>
      <c r="E26" s="165"/>
      <c r="F26" s="165"/>
      <c r="G26" s="165">
        <f t="shared" si="4"/>
        <v>-0.33333333333333331</v>
      </c>
      <c r="H26" s="166">
        <f>IF(E26=":     :","        ",(Datos!N$9/G26)/24)</f>
        <v>-4.125</v>
      </c>
      <c r="I26" s="165"/>
      <c r="J26" s="165"/>
      <c r="K26" s="165">
        <f>IF(I26=":     :","       :       :        ",I26-(F26+Datos!N$10))</f>
        <v>-2.7777777777777776E-2</v>
      </c>
      <c r="L26" s="166">
        <f>IF(I26=":     :","       ",(Datos!N$11/K26)/24)</f>
        <v>-41.25</v>
      </c>
      <c r="M26" s="165"/>
      <c r="N26" s="165"/>
      <c r="O26" s="165">
        <f>IF(N26=":     :","       :       :        ",N26-(J26+Datos!N$12))</f>
        <v>-2.0833333333333332E-2</v>
      </c>
      <c r="P26" s="166">
        <f>IF(N26=":     :","      ",(Datos!N$13/O26)/24)</f>
        <v>-42</v>
      </c>
      <c r="Q26" s="165"/>
      <c r="R26" s="165"/>
      <c r="S26" s="165"/>
      <c r="T26" s="166"/>
      <c r="U26" s="165"/>
      <c r="V26" s="165"/>
      <c r="W26" s="165"/>
      <c r="X26" s="166"/>
      <c r="Y26" s="165">
        <f t="shared" si="5"/>
        <v>0</v>
      </c>
      <c r="Z26" s="181">
        <f t="shared" si="6"/>
        <v>-0.38194444444444442</v>
      </c>
      <c r="AA26" s="165"/>
      <c r="AB26" s="181"/>
      <c r="AC26" s="182">
        <f>IF(Z26=" ","  ",(Datos!N$4/Z26)/24)</f>
        <v>-8.8909090909090924</v>
      </c>
      <c r="AD26" s="165">
        <f t="shared" si="7"/>
        <v>0</v>
      </c>
    </row>
    <row r="27" spans="1:30" ht="22.5">
      <c r="A27" s="163"/>
      <c r="B27" s="164">
        <f>Matrículas!B25</f>
        <v>0</v>
      </c>
      <c r="C27" s="169">
        <f>Matrículas!G25</f>
        <v>0</v>
      </c>
      <c r="D27" s="169">
        <f>Matrículas!C25</f>
        <v>0</v>
      </c>
      <c r="E27" s="165"/>
      <c r="F27" s="165"/>
      <c r="G27" s="165">
        <f t="shared" si="4"/>
        <v>-0.33333333333333331</v>
      </c>
      <c r="H27" s="166">
        <f>IF(E27=":     :","        ",(Datos!N$9/G27)/24)</f>
        <v>-4.125</v>
      </c>
      <c r="I27" s="165"/>
      <c r="J27" s="165"/>
      <c r="K27" s="165">
        <f>IF(I27=":     :","       :       :        ",I27-(F27+Datos!N$10))</f>
        <v>-2.7777777777777776E-2</v>
      </c>
      <c r="L27" s="166">
        <f>IF(I27=":     :","       ",(Datos!N$11/K27)/24)</f>
        <v>-41.25</v>
      </c>
      <c r="M27" s="165"/>
      <c r="N27" s="165"/>
      <c r="O27" s="165">
        <f>IF(N27=":     :","       :       :        ",N27-(J27+Datos!N$12))</f>
        <v>-2.0833333333333332E-2</v>
      </c>
      <c r="P27" s="166">
        <f>IF(N27=":     :","      ",(Datos!N$13/O27)/24)</f>
        <v>-42</v>
      </c>
      <c r="Q27" s="165"/>
      <c r="R27" s="165"/>
      <c r="S27" s="165"/>
      <c r="T27" s="166"/>
      <c r="U27" s="165"/>
      <c r="V27" s="165"/>
      <c r="W27" s="165"/>
      <c r="X27" s="166"/>
      <c r="Y27" s="165">
        <f t="shared" si="5"/>
        <v>0</v>
      </c>
      <c r="Z27" s="181">
        <f t="shared" si="6"/>
        <v>-0.38194444444444442</v>
      </c>
      <c r="AA27" s="165"/>
      <c r="AB27" s="181"/>
      <c r="AC27" s="182">
        <f>IF(Z27=" ","  ",(Datos!N$4/Z27)/24)</f>
        <v>-8.8909090909090924</v>
      </c>
      <c r="AD27" s="165">
        <f t="shared" si="7"/>
        <v>0</v>
      </c>
    </row>
  </sheetData>
  <mergeCells count="8">
    <mergeCell ref="AD8:AD9"/>
    <mergeCell ref="D2:AC2"/>
    <mergeCell ref="E8:F8"/>
    <mergeCell ref="I8:J8"/>
    <mergeCell ref="M8:N8"/>
    <mergeCell ref="Q8:R8"/>
    <mergeCell ref="U8:V8"/>
    <mergeCell ref="E6:F6"/>
  </mergeCells>
  <phoneticPr fontId="0" type="noConversion"/>
  <printOptions horizontalCentered="1"/>
  <pageMargins left="0" right="0.19685039370078741" top="0" bottom="0" header="0" footer="0"/>
  <pageSetup paperSize="9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Datos</vt:lpstr>
      <vt:lpstr>Matrículas</vt:lpstr>
      <vt:lpstr>Resultados</vt:lpstr>
      <vt:lpstr>Datos!Área_de_impresión</vt:lpstr>
      <vt:lpstr>Matrículas!Área_de_impresión</vt:lpstr>
      <vt:lpstr>Área_de_impresión</vt:lpstr>
      <vt:lpstr>Matrículas!Títulos_a_imprimir</vt:lpstr>
      <vt:lpstr>Resultados!Títulos_a_imprimir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Documentos de Raid</dc:title>
  <dc:subject>Documentos en Excel</dc:subject>
  <dc:creator>Elvira Landa</dc:creator>
  <cp:lastModifiedBy>Usuario</cp:lastModifiedBy>
  <cp:lastPrinted>2018-06-24T18:05:53Z</cp:lastPrinted>
  <dcterms:created xsi:type="dcterms:W3CDTF">2000-07-10T00:37:11Z</dcterms:created>
  <dcterms:modified xsi:type="dcterms:W3CDTF">2018-06-30T19:21:08Z</dcterms:modified>
</cp:coreProperties>
</file>