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809" activeTab="2"/>
  </bookViews>
  <sheets>
    <sheet name="Datos" sheetId="1" r:id="rId1"/>
    <sheet name="Matrículas" sheetId="2" r:id="rId2"/>
    <sheet name="Resultados" sheetId="3" r:id="rId3"/>
  </sheets>
  <definedNames>
    <definedName name="_xlnm.Print_Area" localSheetId="0">'Datos'!$A$1:$J$33</definedName>
    <definedName name="_xlnm.Print_Area" localSheetId="1">'Matrículas'!$A$1:$M$23</definedName>
    <definedName name="_xlnm.Print_Area">'Datos'!$A$1:$J$31</definedName>
    <definedName name="_xlnm.Print_Titles" localSheetId="1">'Matrículas'!$A:$A,'Matrículas'!$1:$7</definedName>
    <definedName name="_xlnm.Print_Titles" localSheetId="2">'Resultados'!$A:$A,'Resultados'!$2:$9</definedName>
  </definedNames>
  <calcPr fullCalcOnLoad="1"/>
</workbook>
</file>

<file path=xl/sharedStrings.xml><?xml version="1.0" encoding="utf-8"?>
<sst xmlns="http://schemas.openxmlformats.org/spreadsheetml/2006/main" count="181" uniqueCount="122">
  <si>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</si>
  <si>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</si>
  <si>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</si>
  <si>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</si>
  <si>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</si>
  <si>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</si>
  <si>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</si>
  <si>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</si>
  <si>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</si>
  <si>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</si>
  <si>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</si>
  <si>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</si>
  <si>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</si>
  <si>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</si>
  <si>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</si>
  <si>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</si>
  <si>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</si>
  <si>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</si>
  <si>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</si>
  <si>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</si>
  <si>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</si>
  <si>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</si>
  <si>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</si>
  <si>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</si>
  <si>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</si>
  <si>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</si>
  <si>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</si>
  <si>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</si>
  <si>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</si>
  <si>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</si>
  <si>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</si>
  <si>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</si>
  <si>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</si>
  <si>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</si>
  <si>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</si>
  <si>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</si>
  <si>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</si>
  <si>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</si>
  <si>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</si>
  <si>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</si>
  <si>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</si>
  <si>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</si>
  <si>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</si>
  <si>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</si>
  <si>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</si>
  <si>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</si>
  <si>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</si>
  <si>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</si>
  <si>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</si>
  <si>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</si>
  <si>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</si>
  <si>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</si>
  <si>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</si>
  <si>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</si>
  <si>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</si>
  <si>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LAC</t>
  </si>
  <si>
    <t>LIC</t>
  </si>
  <si>
    <t>H. SALIDA:</t>
  </si>
  <si>
    <t>CATEGORÍA:</t>
  </si>
  <si>
    <t>Nació</t>
  </si>
  <si>
    <t>CABALLO</t>
  </si>
  <si>
    <t>Nº</t>
  </si>
  <si>
    <t>VET GATE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</si>
  <si>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</si>
  <si>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</si>
  <si>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</si>
  <si>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</si>
  <si>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</si>
  <si>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</si>
  <si>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</si>
  <si>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</si>
  <si>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</si>
  <si>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</si>
  <si>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</si>
  <si>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</si>
  <si>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</si>
  <si>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</si>
  <si>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</si>
  <si>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</si>
  <si>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</si>
  <si>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</si>
  <si>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</si>
  <si>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</si>
  <si>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Salida</t>
  </si>
  <si>
    <t xml:space="preserve">    Dorsal</t>
  </si>
  <si>
    <t>FINAL</t>
  </si>
  <si>
    <t>Km</t>
  </si>
  <si>
    <t>Recupe-ración</t>
  </si>
  <si>
    <t>Acumuladas</t>
  </si>
  <si>
    <t>4.ª FASE</t>
  </si>
  <si>
    <t>5.ª FASE</t>
  </si>
  <si>
    <t>Hora VET</t>
  </si>
  <si>
    <t>CARRERA</t>
  </si>
  <si>
    <t>PROMO</t>
  </si>
  <si>
    <t>A. M.</t>
  </si>
  <si>
    <t>VELOCIDAD MAXIMA</t>
  </si>
  <si>
    <t xml:space="preserve">  Km/h</t>
  </si>
  <si>
    <t>TIEMPO MINIMO</t>
  </si>
  <si>
    <t>Velocidad Maxima:</t>
  </si>
  <si>
    <t>PROMOCION</t>
  </si>
  <si>
    <t>CET-P 40</t>
  </si>
  <si>
    <t>BEST CONDITION</t>
  </si>
  <si>
    <t xml:space="preserve"> Se conceden 2 presentaciones al Control Veterinario; la primera voluntaria, la segunda el control obligatorio. La carrera termina en la línea de acceso al Control Veterinario. Pulso 64/m</t>
  </si>
  <si>
    <t>I RAID HÍPICO ATZENETA DEL MAESTRAT</t>
  </si>
  <si>
    <t>Atzeneta</t>
  </si>
  <si>
    <t>PABLO HERNANDORENA ESCRICH</t>
  </si>
  <si>
    <t>FAMOSA</t>
  </si>
  <si>
    <t>JOAN GONELL NAVARRO</t>
  </si>
  <si>
    <t>CHEROKEE</t>
  </si>
  <si>
    <t>DIEGO SENENT BALANZÁ</t>
  </si>
  <si>
    <t>NATUR GAVELL</t>
  </si>
  <si>
    <t>ALFREDO GARCIA PRIETO</t>
  </si>
  <si>
    <t>NATUR NADIYA</t>
  </si>
  <si>
    <t>GIL RIAL PLA</t>
  </si>
  <si>
    <t>ESSO BLUES</t>
  </si>
  <si>
    <t>MARTA SERRA SUGRAÑES</t>
  </si>
  <si>
    <t>SHAITAN D'ARSOL</t>
  </si>
  <si>
    <t>JOSE PABLO BACETE GRANELL</t>
  </si>
  <si>
    <t>FA DESMOND</t>
  </si>
  <si>
    <t>CHRISTIAN FERNANDEZ</t>
  </si>
  <si>
    <t>ED GOBI</t>
  </si>
  <si>
    <t>FA DESMONT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</si>
</sst>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hh\.mm"/>
    <numFmt numFmtId="183" formatCode="hh\.mm\.ss"/>
    <numFmt numFmtId="184" formatCode="_(* #,##0_);_(* \(#,##0\);_(* &quot;-&quot;_);_(@_)"/>
    <numFmt numFmtId="185" formatCode=";;;"/>
    <numFmt numFmtId="186" formatCode="mmmm\ d\,\ yyyy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0.0"/>
    <numFmt numFmtId="191" formatCode="0.000"/>
    <numFmt numFmtId="192" formatCode="00000"/>
    <numFmt numFmtId="193" formatCode="[$-40A]dddd\,\ dd&quot; de &quot;mmmm&quot; de &quot;yyyy"/>
    <numFmt numFmtId="194" formatCode="dd/mm/yyyy;@"/>
    <numFmt numFmtId="195" formatCode="d/m/yy;@"/>
    <numFmt numFmtId="196" formatCode="[$-40A]d&quot; de &quot;mmmm&quot; de &quot;yyyy;@"/>
    <numFmt numFmtId="197" formatCode="dd\-mm\-yy;@"/>
    <numFmt numFmtId="198" formatCode="[$-F400]h:mm:ss\ AM/PM"/>
    <numFmt numFmtId="199" formatCode="_-* #,##0.00\ [$€-1]_-;\-* #,##0.00\ [$€-1]_-;_-* &quot;-&quot;??\ [$€-1]_-"/>
    <numFmt numFmtId="200" formatCode="[$-C0A]dddd\,\ dd&quot; de &quot;mmmm&quot; de &quot;yyyy"/>
    <numFmt numFmtId="201" formatCode="d\-m\-yy;@"/>
    <numFmt numFmtId="202" formatCode="h:mm:ss;@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i/>
      <sz val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24"/>
      </right>
      <top>
        <color indexed="2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 style="thin"/>
      <top>
        <color indexed="24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4" fontId="6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21" fontId="14" fillId="0" borderId="16" xfId="0" applyNumberFormat="1" applyFont="1" applyBorder="1" applyAlignment="1">
      <alignment/>
    </xf>
    <xf numFmtId="0" fontId="8" fillId="0" borderId="15" xfId="0" applyFont="1" applyBorder="1" applyAlignment="1">
      <alignment/>
    </xf>
    <xf numFmtId="21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21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85" fontId="8" fillId="0" borderId="0" xfId="0" applyNumberFormat="1" applyFont="1" applyAlignment="1" applyProtection="1">
      <alignment/>
      <protection hidden="1"/>
    </xf>
    <xf numFmtId="185" fontId="8" fillId="0" borderId="10" xfId="0" applyNumberFormat="1" applyFont="1" applyBorder="1" applyAlignment="1" applyProtection="1">
      <alignment/>
      <protection hidden="1"/>
    </xf>
    <xf numFmtId="0" fontId="5" fillId="1" borderId="18" xfId="0" applyNumberFormat="1" applyFont="1" applyFill="1" applyBorder="1" applyAlignment="1">
      <alignment horizontal="center"/>
    </xf>
    <xf numFmtId="0" fontId="5" fillId="1" borderId="18" xfId="0" applyNumberFormat="1" applyFont="1" applyFill="1" applyBorder="1" applyAlignment="1">
      <alignment horizontal="left"/>
    </xf>
    <xf numFmtId="0" fontId="5" fillId="1" borderId="18" xfId="0" applyNumberFormat="1" applyFont="1" applyFill="1" applyBorder="1" applyAlignment="1">
      <alignment/>
    </xf>
    <xf numFmtId="0" fontId="5" fillId="1" borderId="18" xfId="0" applyNumberFormat="1" applyFont="1" applyFill="1" applyBorder="1" applyAlignment="1">
      <alignment horizontal="right"/>
    </xf>
    <xf numFmtId="0" fontId="8" fillId="1" borderId="18" xfId="0" applyNumberFormat="1" applyFont="1" applyFill="1" applyBorder="1" applyAlignment="1">
      <alignment/>
    </xf>
    <xf numFmtId="183" fontId="5" fillId="1" borderId="18" xfId="0" applyNumberFormat="1" applyFont="1" applyFill="1" applyBorder="1" applyAlignment="1">
      <alignment horizontal="centerContinuous"/>
    </xf>
    <xf numFmtId="185" fontId="8" fillId="0" borderId="18" xfId="0" applyNumberFormat="1" applyFont="1" applyBorder="1" applyAlignment="1" applyProtection="1">
      <alignment/>
      <protection hidden="1"/>
    </xf>
    <xf numFmtId="0" fontId="10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2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21" fontId="5" fillId="0" borderId="20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8" fillId="0" borderId="25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21" fontId="5" fillId="0" borderId="23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8" xfId="0" applyNumberFormat="1" applyFont="1" applyBorder="1" applyAlignment="1">
      <alignment horizontal="centerContinuous"/>
    </xf>
    <xf numFmtId="0" fontId="5" fillId="0" borderId="29" xfId="0" applyNumberFormat="1" applyFont="1" applyBorder="1" applyAlignment="1">
      <alignment horizontal="centerContinuous"/>
    </xf>
    <xf numFmtId="183" fontId="5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183" fontId="8" fillId="0" borderId="30" xfId="0" applyNumberFormat="1" applyFont="1" applyBorder="1" applyAlignment="1">
      <alignment horizontal="center"/>
    </xf>
    <xf numFmtId="0" fontId="9" fillId="1" borderId="3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8" fillId="0" borderId="30" xfId="0" applyNumberFormat="1" applyFont="1" applyBorder="1" applyAlignment="1">
      <alignment horizontal="center"/>
    </xf>
    <xf numFmtId="185" fontId="5" fillId="0" borderId="0" xfId="0" applyNumberFormat="1" applyFont="1" applyAlignment="1" applyProtection="1">
      <alignment/>
      <protection hidden="1"/>
    </xf>
    <xf numFmtId="0" fontId="12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8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>
      <alignment horizontal="center"/>
    </xf>
    <xf numFmtId="183" fontId="5" fillId="1" borderId="3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83" fontId="13" fillId="0" borderId="25" xfId="0" applyNumberFormat="1" applyFont="1" applyFill="1" applyBorder="1" applyAlignment="1">
      <alignment horizontal="center"/>
    </xf>
    <xf numFmtId="183" fontId="13" fillId="0" borderId="26" xfId="0" applyNumberFormat="1" applyFont="1" applyFill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5" fillId="1" borderId="32" xfId="0" applyNumberFormat="1" applyFont="1" applyFill="1" applyBorder="1" applyAlignment="1">
      <alignment horizontal="right"/>
    </xf>
    <xf numFmtId="0" fontId="8" fillId="1" borderId="32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right"/>
    </xf>
    <xf numFmtId="21" fontId="5" fillId="0" borderId="32" xfId="0" applyNumberFormat="1" applyFont="1" applyBorder="1" applyAlignment="1">
      <alignment/>
    </xf>
    <xf numFmtId="0" fontId="9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Continuous"/>
    </xf>
    <xf numFmtId="0" fontId="5" fillId="0" borderId="35" xfId="0" applyNumberFormat="1" applyFont="1" applyBorder="1" applyAlignment="1">
      <alignment horizontal="centerContinuous"/>
    </xf>
    <xf numFmtId="0" fontId="8" fillId="0" borderId="35" xfId="0" applyNumberFormat="1" applyFont="1" applyBorder="1" applyAlignment="1">
      <alignment horizontal="centerContinuous"/>
    </xf>
    <xf numFmtId="0" fontId="8" fillId="0" borderId="36" xfId="0" applyNumberFormat="1" applyFont="1" applyBorder="1" applyAlignment="1">
      <alignment horizontal="centerContinuous"/>
    </xf>
    <xf numFmtId="0" fontId="9" fillId="0" borderId="37" xfId="0" applyNumberFormat="1" applyFont="1" applyBorder="1" applyAlignment="1">
      <alignment horizontal="centerContinuous"/>
    </xf>
    <xf numFmtId="0" fontId="8" fillId="0" borderId="38" xfId="0" applyNumberFormat="1" applyFont="1" applyBorder="1" applyAlignment="1">
      <alignment/>
    </xf>
    <xf numFmtId="0" fontId="5" fillId="0" borderId="39" xfId="0" applyNumberFormat="1" applyFont="1" applyBorder="1" applyAlignment="1">
      <alignment horizontal="centerContinuous" vertical="top"/>
    </xf>
    <xf numFmtId="0" fontId="8" fillId="0" borderId="40" xfId="0" applyNumberFormat="1" applyFont="1" applyBorder="1" applyAlignment="1">
      <alignment horizontal="centerContinuous"/>
    </xf>
    <xf numFmtId="0" fontId="8" fillId="0" borderId="41" xfId="0" applyNumberFormat="1" applyFont="1" applyBorder="1" applyAlignment="1">
      <alignment horizontal="centerContinuous"/>
    </xf>
    <xf numFmtId="0" fontId="5" fillId="33" borderId="42" xfId="0" applyNumberFormat="1" applyFont="1" applyFill="1" applyBorder="1" applyAlignment="1">
      <alignment horizontal="left"/>
    </xf>
    <xf numFmtId="21" fontId="13" fillId="0" borderId="24" xfId="0" applyNumberFormat="1" applyFont="1" applyFill="1" applyBorder="1" applyAlignment="1">
      <alignment horizontal="center"/>
    </xf>
    <xf numFmtId="21" fontId="13" fillId="0" borderId="25" xfId="0" applyNumberFormat="1" applyFont="1" applyFill="1" applyBorder="1" applyAlignment="1">
      <alignment horizontal="center"/>
    </xf>
    <xf numFmtId="15" fontId="5" fillId="1" borderId="18" xfId="0" applyNumberFormat="1" applyFont="1" applyFill="1" applyBorder="1" applyAlignment="1">
      <alignment/>
    </xf>
    <xf numFmtId="21" fontId="8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/>
    </xf>
    <xf numFmtId="0" fontId="19" fillId="34" borderId="43" xfId="0" applyNumberFormat="1" applyFont="1" applyFill="1" applyBorder="1" applyAlignment="1">
      <alignment horizontal="center"/>
    </xf>
    <xf numFmtId="21" fontId="5" fillId="0" borderId="23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/>
    </xf>
    <xf numFmtId="14" fontId="13" fillId="0" borderId="16" xfId="0" applyNumberFormat="1" applyFont="1" applyBorder="1" applyAlignment="1">
      <alignment/>
    </xf>
    <xf numFmtId="21" fontId="5" fillId="1" borderId="18" xfId="0" applyNumberFormat="1" applyFont="1" applyFill="1" applyBorder="1" applyAlignment="1">
      <alignment/>
    </xf>
    <xf numFmtId="21" fontId="11" fillId="1" borderId="18" xfId="0" applyNumberFormat="1" applyFont="1" applyFill="1" applyBorder="1" applyAlignment="1">
      <alignment horizontal="left"/>
    </xf>
    <xf numFmtId="0" fontId="5" fillId="1" borderId="44" xfId="0" applyNumberFormat="1" applyFont="1" applyFill="1" applyBorder="1" applyAlignment="1">
      <alignment horizontal="center"/>
    </xf>
    <xf numFmtId="0" fontId="5" fillId="1" borderId="4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8" fillId="0" borderId="2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23" xfId="0" applyNumberFormat="1" applyFont="1" applyBorder="1" applyAlignment="1">
      <alignment/>
    </xf>
    <xf numFmtId="191" fontId="8" fillId="0" borderId="16" xfId="0" applyNumberFormat="1" applyFont="1" applyBorder="1" applyAlignment="1">
      <alignment/>
    </xf>
    <xf numFmtId="191" fontId="8" fillId="0" borderId="16" xfId="0" applyNumberFormat="1" applyFont="1" applyBorder="1" applyAlignment="1">
      <alignment horizontal="right"/>
    </xf>
    <xf numFmtId="191" fontId="14" fillId="0" borderId="16" xfId="46" applyNumberFormat="1" applyFont="1" applyBorder="1" applyAlignment="1">
      <alignment/>
    </xf>
    <xf numFmtId="191" fontId="9" fillId="1" borderId="18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5" fillId="33" borderId="46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left"/>
    </xf>
    <xf numFmtId="0" fontId="5" fillId="33" borderId="47" xfId="0" applyNumberFormat="1" applyFont="1" applyFill="1" applyBorder="1" applyAlignment="1">
      <alignment/>
    </xf>
    <xf numFmtId="0" fontId="5" fillId="33" borderId="47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0" fontId="23" fillId="35" borderId="30" xfId="0" applyNumberFormat="1" applyFont="1" applyFill="1" applyBorder="1" applyAlignment="1">
      <alignment horizontal="center"/>
    </xf>
    <xf numFmtId="3" fontId="23" fillId="0" borderId="30" xfId="0" applyNumberFormat="1" applyFont="1" applyBorder="1" applyAlignment="1">
      <alignment horizontal="right"/>
    </xf>
    <xf numFmtId="0" fontId="23" fillId="0" borderId="30" xfId="0" applyFont="1" applyFill="1" applyBorder="1" applyAlignment="1">
      <alignment/>
    </xf>
    <xf numFmtId="3" fontId="23" fillId="35" borderId="30" xfId="0" applyNumberFormat="1" applyFont="1" applyFill="1" applyBorder="1" applyAlignment="1">
      <alignment horizontal="center"/>
    </xf>
    <xf numFmtId="1" fontId="23" fillId="35" borderId="30" xfId="0" applyNumberFormat="1" applyFont="1" applyFill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35" borderId="30" xfId="0" applyFont="1" applyFill="1" applyBorder="1" applyAlignment="1">
      <alignment/>
    </xf>
    <xf numFmtId="3" fontId="23" fillId="35" borderId="30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49" fontId="23" fillId="0" borderId="30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9" fontId="23" fillId="35" borderId="30" xfId="0" applyNumberFormat="1" applyFont="1" applyFill="1" applyBorder="1" applyAlignment="1">
      <alignment horizontal="center"/>
    </xf>
    <xf numFmtId="0" fontId="9" fillId="36" borderId="49" xfId="0" applyNumberFormat="1" applyFont="1" applyFill="1" applyBorder="1" applyAlignment="1">
      <alignment horizontal="center"/>
    </xf>
    <xf numFmtId="0" fontId="9" fillId="36" borderId="50" xfId="0" applyNumberFormat="1" applyFont="1" applyFill="1" applyBorder="1" applyAlignment="1">
      <alignment horizontal="left"/>
    </xf>
    <xf numFmtId="0" fontId="5" fillId="36" borderId="49" xfId="0" applyNumberFormat="1" applyFont="1" applyFill="1" applyBorder="1" applyAlignment="1">
      <alignment horizontal="center"/>
    </xf>
    <xf numFmtId="0" fontId="9" fillId="36" borderId="49" xfId="0" applyNumberFormat="1" applyFont="1" applyFill="1" applyBorder="1" applyAlignment="1">
      <alignment horizontal="right"/>
    </xf>
    <xf numFmtId="183" fontId="5" fillId="36" borderId="49" xfId="0" applyNumberFormat="1" applyFont="1" applyFill="1" applyBorder="1" applyAlignment="1">
      <alignment horizontal="centerContinuous"/>
    </xf>
    <xf numFmtId="0" fontId="9" fillId="36" borderId="51" xfId="0" applyNumberFormat="1" applyFont="1" applyFill="1" applyBorder="1" applyAlignment="1">
      <alignment horizontal="centerContinuous"/>
    </xf>
    <xf numFmtId="0" fontId="0" fillId="0" borderId="30" xfId="0" applyBorder="1" applyAlignment="1">
      <alignment/>
    </xf>
    <xf numFmtId="183" fontId="5" fillId="0" borderId="30" xfId="0" applyNumberFormat="1" applyFont="1" applyBorder="1" applyAlignment="1">
      <alignment horizontal="center"/>
    </xf>
    <xf numFmtId="21" fontId="0" fillId="0" borderId="30" xfId="0" applyNumberForma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Continuous" vertical="center"/>
    </xf>
    <xf numFmtId="0" fontId="5" fillId="0" borderId="30" xfId="0" applyNumberFormat="1" applyFont="1" applyBorder="1" applyAlignment="1">
      <alignment/>
    </xf>
    <xf numFmtId="0" fontId="5" fillId="0" borderId="30" xfId="0" applyNumberFormat="1" applyFont="1" applyBorder="1" applyAlignment="1">
      <alignment horizontal="right"/>
    </xf>
    <xf numFmtId="0" fontId="18" fillId="0" borderId="3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Continuous" vertical="top"/>
    </xf>
    <xf numFmtId="0" fontId="9" fillId="0" borderId="30" xfId="0" applyNumberFormat="1" applyFont="1" applyBorder="1" applyAlignment="1">
      <alignment horizontal="center" vertical="top"/>
    </xf>
    <xf numFmtId="0" fontId="11" fillId="0" borderId="30" xfId="0" applyNumberFormat="1" applyFont="1" applyBorder="1" applyAlignment="1">
      <alignment horizontal="center"/>
    </xf>
    <xf numFmtId="0" fontId="9" fillId="1" borderId="30" xfId="0" applyNumberFormat="1" applyFont="1" applyFill="1" applyBorder="1" applyAlignment="1">
      <alignment horizontal="center"/>
    </xf>
    <xf numFmtId="191" fontId="5" fillId="0" borderId="30" xfId="46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21" fontId="8" fillId="0" borderId="3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23" fillId="35" borderId="15" xfId="0" applyNumberFormat="1" applyFont="1" applyFill="1" applyBorder="1" applyAlignment="1">
      <alignment horizontal="center"/>
    </xf>
    <xf numFmtId="0" fontId="17" fillId="0" borderId="30" xfId="0" applyFont="1" applyBorder="1" applyAlignment="1">
      <alignment/>
    </xf>
    <xf numFmtId="0" fontId="5" fillId="0" borderId="21" xfId="0" applyNumberFormat="1" applyFont="1" applyBorder="1" applyAlignment="1">
      <alignment/>
    </xf>
    <xf numFmtId="21" fontId="8" fillId="0" borderId="30" xfId="0" applyNumberFormat="1" applyFont="1" applyBorder="1" applyAlignment="1">
      <alignment/>
    </xf>
    <xf numFmtId="0" fontId="22" fillId="37" borderId="27" xfId="0" applyNumberFormat="1" applyFont="1" applyFill="1" applyBorder="1" applyAlignment="1">
      <alignment horizontal="center"/>
    </xf>
    <xf numFmtId="0" fontId="22" fillId="37" borderId="28" xfId="0" applyNumberFormat="1" applyFont="1" applyFill="1" applyBorder="1" applyAlignment="1">
      <alignment horizontal="center"/>
    </xf>
    <xf numFmtId="0" fontId="22" fillId="37" borderId="29" xfId="0" applyNumberFormat="1" applyFont="1" applyFill="1" applyBorder="1" applyAlignment="1">
      <alignment horizontal="center"/>
    </xf>
    <xf numFmtId="183" fontId="8" fillId="0" borderId="20" xfId="0" applyNumberFormat="1" applyFont="1" applyBorder="1" applyAlignment="1">
      <alignment horizontal="center"/>
    </xf>
    <xf numFmtId="183" fontId="8" fillId="0" borderId="24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6" fillId="0" borderId="28" xfId="0" applyNumberFormat="1" applyFont="1" applyBorder="1" applyAlignment="1">
      <alignment horizontal="center"/>
    </xf>
    <xf numFmtId="0" fontId="16" fillId="0" borderId="29" xfId="0" applyNumberFormat="1" applyFont="1" applyBorder="1" applyAlignment="1">
      <alignment horizontal="center"/>
    </xf>
    <xf numFmtId="0" fontId="15" fillId="0" borderId="2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25" xfId="0" applyFont="1" applyBorder="1" applyAlignment="1">
      <alignment horizontal="justify" vertical="justify"/>
    </xf>
    <xf numFmtId="0" fontId="5" fillId="0" borderId="21" xfId="0" applyFont="1" applyBorder="1" applyAlignment="1">
      <alignment horizontal="justify" vertical="justify"/>
    </xf>
    <xf numFmtId="0" fontId="5" fillId="0" borderId="22" xfId="0" applyFont="1" applyBorder="1" applyAlignment="1">
      <alignment horizontal="justify" vertical="justify"/>
    </xf>
    <xf numFmtId="0" fontId="5" fillId="0" borderId="23" xfId="0" applyFont="1" applyBorder="1" applyAlignment="1">
      <alignment horizontal="justify" vertical="justify"/>
    </xf>
    <xf numFmtId="0" fontId="5" fillId="0" borderId="26" xfId="0" applyFont="1" applyBorder="1" applyAlignment="1">
      <alignment horizontal="justify" vertical="justify"/>
    </xf>
    <xf numFmtId="196" fontId="5" fillId="36" borderId="49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52" xfId="0" applyBorder="1" applyAlignment="1">
      <alignment horizontal="left"/>
    </xf>
    <xf numFmtId="0" fontId="23" fillId="35" borderId="33" xfId="0" applyFont="1" applyFill="1" applyBorder="1" applyAlignment="1">
      <alignment horizontal="left"/>
    </xf>
    <xf numFmtId="0" fontId="23" fillId="35" borderId="52" xfId="0" applyFont="1" applyFill="1" applyBorder="1" applyAlignment="1">
      <alignment horizontal="left"/>
    </xf>
    <xf numFmtId="0" fontId="21" fillId="34" borderId="53" xfId="0" applyNumberFormat="1" applyFont="1" applyFill="1" applyBorder="1" applyAlignment="1">
      <alignment horizontal="center"/>
    </xf>
    <xf numFmtId="0" fontId="21" fillId="34" borderId="54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14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33" borderId="56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11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1" borderId="58" xfId="0" applyNumberFormat="1" applyFont="1" applyFill="1" applyBorder="1" applyAlignment="1">
      <alignment horizontal="center"/>
    </xf>
    <xf numFmtId="0" fontId="7" fillId="1" borderId="59" xfId="0" applyNumberFormat="1" applyFont="1" applyFill="1" applyBorder="1" applyAlignment="1">
      <alignment horizontal="center"/>
    </xf>
    <xf numFmtId="0" fontId="7" fillId="1" borderId="60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21" fontId="9" fillId="1" borderId="61" xfId="0" applyNumberFormat="1" applyFont="1" applyFill="1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38100</xdr:rowOff>
    </xdr:from>
    <xdr:to>
      <xdr:col>2</xdr:col>
      <xdr:colOff>685800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009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457200</xdr:colOff>
      <xdr:row>6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990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OutlineSymbols="0" zoomScale="75" zoomScaleNormal="75" zoomScalePageLayoutView="0" workbookViewId="0" topLeftCell="A1">
      <selection activeCell="N9" sqref="N9"/>
    </sheetView>
  </sheetViews>
  <sheetFormatPr defaultColWidth="9.6640625" defaultRowHeight="15"/>
  <cols>
    <col min="1" max="1" width="8.88671875" style="1" customWidth="1"/>
    <col min="2" max="2" width="6.77734375" style="1" customWidth="1"/>
    <col min="3" max="3" width="5.21484375" style="1" customWidth="1"/>
    <col min="4" max="4" width="10.3359375" style="1" customWidth="1"/>
    <col min="5" max="5" width="7.77734375" style="1" bestFit="1" customWidth="1"/>
    <col min="6" max="6" width="5.88671875" style="1" customWidth="1"/>
    <col min="7" max="7" width="11.6640625" style="1" customWidth="1"/>
    <col min="8" max="8" width="7.6640625" style="1" customWidth="1"/>
    <col min="9" max="9" width="10.99609375" style="1" customWidth="1"/>
    <col min="10" max="10" width="9.5546875" style="1" customWidth="1"/>
    <col min="11" max="11" width="9.6640625" style="1" customWidth="1"/>
    <col min="12" max="12" width="16.21484375" style="1" bestFit="1" customWidth="1"/>
    <col min="13" max="16384" width="9.6640625" style="1" customWidth="1"/>
  </cols>
  <sheetData>
    <row r="1" spans="3:13" ht="56.25" customHeight="1" thickBot="1" thickTop="1">
      <c r="C1" s="175" t="s">
        <v>103</v>
      </c>
      <c r="D1" s="176"/>
      <c r="E1" s="176"/>
      <c r="F1" s="176"/>
      <c r="G1" s="176"/>
      <c r="H1" s="176"/>
      <c r="I1" s="176"/>
      <c r="J1" s="177"/>
      <c r="K1"/>
      <c r="L1" s="3"/>
      <c r="M1" s="3" t="s">
        <v>100</v>
      </c>
    </row>
    <row r="2" spans="3:13" ht="31.5" customHeight="1" thickBot="1" thickTop="1">
      <c r="C2" s="3"/>
      <c r="D2" s="3"/>
      <c r="E2" s="3"/>
      <c r="F2" s="3"/>
      <c r="G2" s="3"/>
      <c r="H2" s="3"/>
      <c r="I2" s="3"/>
      <c r="J2" s="3"/>
      <c r="K2"/>
      <c r="L2" s="13" t="s">
        <v>32</v>
      </c>
      <c r="M2" s="14" t="s">
        <v>104</v>
      </c>
    </row>
    <row r="3" spans="3:13" ht="31.5" customHeight="1" thickBot="1">
      <c r="C3" s="3"/>
      <c r="D3" s="3"/>
      <c r="E3" s="3"/>
      <c r="F3" s="3"/>
      <c r="G3" s="143" t="str">
        <f>+M1</f>
        <v>CET-P 40</v>
      </c>
      <c r="H3" s="3"/>
      <c r="I3" s="3"/>
      <c r="J3" s="3"/>
      <c r="K3"/>
      <c r="L3" s="15" t="s">
        <v>33</v>
      </c>
      <c r="M3" s="106">
        <v>42686</v>
      </c>
    </row>
    <row r="4" spans="3:13" ht="31.5" customHeight="1" thickBot="1">
      <c r="C4" s="3"/>
      <c r="D4" s="3"/>
      <c r="E4" s="3"/>
      <c r="F4" s="3"/>
      <c r="G4" s="4"/>
      <c r="H4" s="3"/>
      <c r="I4" s="3"/>
      <c r="J4" s="3"/>
      <c r="K4"/>
      <c r="L4" s="16" t="s">
        <v>34</v>
      </c>
      <c r="M4" s="120">
        <f>M9+M11</f>
        <v>40.5</v>
      </c>
    </row>
    <row r="5" spans="3:13" ht="31.5" customHeight="1" thickBot="1">
      <c r="C5" s="144" t="str">
        <f>IF(M2="","LUGAR",M2)</f>
        <v>Atzeneta</v>
      </c>
      <c r="D5" s="145"/>
      <c r="E5" s="190">
        <f>IF(M3="","FECHA",M3)</f>
        <v>42686</v>
      </c>
      <c r="F5" s="190"/>
      <c r="G5" s="190"/>
      <c r="H5" s="146" t="s">
        <v>83</v>
      </c>
      <c r="I5" s="147">
        <f>IF(M6="","",M6)</f>
        <v>0.4583333333333333</v>
      </c>
      <c r="J5" s="148" t="s">
        <v>19</v>
      </c>
      <c r="K5" s="2"/>
      <c r="L5" s="16" t="s">
        <v>35</v>
      </c>
      <c r="M5" s="17">
        <f>M10+M12+M14+M16</f>
        <v>0.020833333333333332</v>
      </c>
    </row>
    <row r="6" spans="1:13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18" t="s">
        <v>36</v>
      </c>
      <c r="M6" s="19">
        <v>0.4583333333333333</v>
      </c>
    </row>
    <row r="7" spans="1:13" ht="31.5" customHeight="1" thickBot="1">
      <c r="A7" s="3"/>
      <c r="B7" s="3"/>
      <c r="C7" s="3"/>
      <c r="D7" s="3"/>
      <c r="E7" s="3"/>
      <c r="F7" s="3"/>
      <c r="G7" s="3"/>
      <c r="H7" s="3"/>
      <c r="I7" s="3"/>
      <c r="J7" s="8" t="s">
        <v>20</v>
      </c>
      <c r="K7" s="9"/>
      <c r="L7" s="18" t="s">
        <v>37</v>
      </c>
      <c r="M7" s="102">
        <v>10</v>
      </c>
    </row>
    <row r="8" spans="1:15" ht="31.5" customHeight="1" thickTop="1">
      <c r="A8" s="42" t="s">
        <v>25</v>
      </c>
      <c r="B8" s="115">
        <f>IF(M9="","",M9)</f>
        <v>21</v>
      </c>
      <c r="C8" s="43" t="s">
        <v>26</v>
      </c>
      <c r="D8" s="44" t="str">
        <f>IF(M11="","Llegada","Desc. Obligat.")</f>
        <v>Desc. Obligat.</v>
      </c>
      <c r="E8" s="96">
        <f>IF(M10="","",M10)</f>
        <v>0.020833333333333332</v>
      </c>
      <c r="F8" s="25"/>
      <c r="G8" s="42" t="s">
        <v>2</v>
      </c>
      <c r="H8" s="50"/>
      <c r="I8" s="51">
        <f>M6</f>
        <v>0.4583333333333333</v>
      </c>
      <c r="J8" s="52" t="s">
        <v>21</v>
      </c>
      <c r="K8" s="7"/>
      <c r="L8" s="18" t="s">
        <v>98</v>
      </c>
      <c r="M8" s="20">
        <v>15</v>
      </c>
      <c r="O8" s="1">
        <v>5</v>
      </c>
    </row>
    <row r="9" spans="1:15" ht="31.5" customHeight="1">
      <c r="A9" s="45" t="s">
        <v>27</v>
      </c>
      <c r="B9" s="116">
        <f>IF(M11="","",M11)</f>
        <v>19.5</v>
      </c>
      <c r="C9" s="11" t="str">
        <f>IF(M11="","","km.")</f>
        <v>km.</v>
      </c>
      <c r="D9" s="41" t="str">
        <f>IF(D8="Llegada","",IF(M13="","Llegada","Desc. Obligat."))</f>
        <v>Llegada</v>
      </c>
      <c r="E9" s="97">
        <f>IF(M12="","",M12)</f>
      </c>
      <c r="F9" s="25"/>
      <c r="G9" s="45" t="s">
        <v>12</v>
      </c>
      <c r="H9" s="6"/>
      <c r="I9" s="27">
        <f>M4</f>
        <v>40.5</v>
      </c>
      <c r="J9" s="53" t="s">
        <v>22</v>
      </c>
      <c r="K9" s="7"/>
      <c r="L9" s="18" t="s">
        <v>38</v>
      </c>
      <c r="M9" s="118">
        <v>21</v>
      </c>
      <c r="O9" s="1">
        <v>19</v>
      </c>
    </row>
    <row r="10" spans="1:15" ht="31.5" customHeight="1">
      <c r="A10" s="45" t="s">
        <v>28</v>
      </c>
      <c r="B10" s="116">
        <f>IF(M13="","",M13)</f>
      </c>
      <c r="C10" s="11">
        <f>IF(M13="","","km.")</f>
      </c>
      <c r="D10" s="41">
        <f>IF(D9="","",IF(D9="Llegada","",IF(M15="","Llegada","Desc. Obligat.")))</f>
      </c>
      <c r="E10" s="97">
        <f>IF(M14="","",M14)</f>
      </c>
      <c r="F10" s="25"/>
      <c r="G10" s="45" t="s">
        <v>13</v>
      </c>
      <c r="H10" s="25"/>
      <c r="I10" s="65" t="str">
        <f>IF(M9="","0",IF(M11="","1",IF(M13="","2",(IF(M15="","3",IF(M17="","4","5"))))))</f>
        <v>2</v>
      </c>
      <c r="J10" s="76" t="s">
        <v>88</v>
      </c>
      <c r="K10" s="7"/>
      <c r="L10" s="18" t="s">
        <v>39</v>
      </c>
      <c r="M10" s="21">
        <v>0.020833333333333332</v>
      </c>
      <c r="O10" s="1">
        <v>12</v>
      </c>
    </row>
    <row r="11" spans="1:13" ht="31.5" customHeight="1">
      <c r="A11" s="45" t="s">
        <v>29</v>
      </c>
      <c r="B11" s="116">
        <f>IF(M15="","",M15)</f>
      </c>
      <c r="C11" s="11">
        <f>IF(M15="","","km.")</f>
      </c>
      <c r="D11" s="73">
        <f>IF(D10="","",IF(D10="Llegada","",IF(M17="","Llegada","Desc. Obligat.")))</f>
      </c>
      <c r="E11" s="97">
        <f>IF(M16="","",M16)</f>
      </c>
      <c r="F11" s="25"/>
      <c r="G11" s="45" t="s">
        <v>14</v>
      </c>
      <c r="H11" s="25"/>
      <c r="I11" s="25">
        <f>M7</f>
        <v>10</v>
      </c>
      <c r="J11" s="53" t="s">
        <v>23</v>
      </c>
      <c r="K11" s="7"/>
      <c r="L11" s="18" t="s">
        <v>40</v>
      </c>
      <c r="M11" s="119">
        <v>19.5</v>
      </c>
    </row>
    <row r="12" spans="1:13" ht="31.5" customHeight="1">
      <c r="A12" s="45" t="s">
        <v>30</v>
      </c>
      <c r="B12" s="116">
        <f>IF(M17="","",M17)</f>
      </c>
      <c r="C12" s="11">
        <f>IF(M17="","","km.")</f>
      </c>
      <c r="D12" s="23">
        <f>IF(D11="","",IF(D11="Llegada","","Llegada"))</f>
      </c>
      <c r="E12" s="74"/>
      <c r="F12" s="25"/>
      <c r="G12" s="45" t="s">
        <v>15</v>
      </c>
      <c r="H12" s="25"/>
      <c r="I12" s="26">
        <f>+I9/I11/24</f>
        <v>0.16874999999999998</v>
      </c>
      <c r="J12" s="53" t="s">
        <v>24</v>
      </c>
      <c r="K12" s="7"/>
      <c r="L12" s="18" t="s">
        <v>41</v>
      </c>
      <c r="M12" s="21"/>
    </row>
    <row r="13" spans="1:13" ht="31.5" customHeight="1">
      <c r="A13" s="46"/>
      <c r="B13" s="116"/>
      <c r="C13" s="11"/>
      <c r="D13" s="23"/>
      <c r="E13" s="74"/>
      <c r="F13" s="25"/>
      <c r="G13" s="45" t="s">
        <v>16</v>
      </c>
      <c r="H13" s="6"/>
      <c r="I13" s="40">
        <f>M5</f>
        <v>0.020833333333333332</v>
      </c>
      <c r="J13" s="53" t="s">
        <v>24</v>
      </c>
      <c r="K13" s="7"/>
      <c r="L13" s="18" t="s">
        <v>42</v>
      </c>
      <c r="M13" s="22"/>
    </row>
    <row r="14" spans="1:13" ht="31.5" customHeight="1" thickBot="1">
      <c r="A14" s="47" t="s">
        <v>1</v>
      </c>
      <c r="B14" s="117">
        <f>B8+B9</f>
        <v>40.5</v>
      </c>
      <c r="C14" s="48" t="s">
        <v>26</v>
      </c>
      <c r="D14" s="49" t="s">
        <v>31</v>
      </c>
      <c r="E14" s="75">
        <f>IF(M5="0:00:00","0:00:00",M5)</f>
        <v>0.020833333333333332</v>
      </c>
      <c r="F14" s="25"/>
      <c r="G14" s="47" t="s">
        <v>6</v>
      </c>
      <c r="H14" s="54"/>
      <c r="I14" s="55">
        <f>I12+M6+M5</f>
        <v>0.6479166666666667</v>
      </c>
      <c r="J14" s="56" t="s">
        <v>24</v>
      </c>
      <c r="K14" s="7"/>
      <c r="L14" s="18" t="s">
        <v>41</v>
      </c>
      <c r="M14" s="21"/>
    </row>
    <row r="15" spans="1:13" ht="31.5" customHeight="1" thickBot="1" thickTop="1">
      <c r="A15" s="25"/>
      <c r="B15" s="25"/>
      <c r="C15" s="25"/>
      <c r="D15" s="25"/>
      <c r="E15" s="25"/>
      <c r="F15" s="4"/>
      <c r="G15" s="25"/>
      <c r="H15" s="25"/>
      <c r="I15" s="25"/>
      <c r="J15" s="25"/>
      <c r="K15" s="9"/>
      <c r="L15" s="39" t="s">
        <v>43</v>
      </c>
      <c r="M15" s="22"/>
    </row>
    <row r="16" spans="1:13" ht="31.5" customHeight="1" thickBot="1" thickTop="1">
      <c r="A16" s="57" t="s">
        <v>0</v>
      </c>
      <c r="B16" s="58" t="str">
        <f>M2</f>
        <v>Atzeneta</v>
      </c>
      <c r="C16" s="59"/>
      <c r="D16" s="58"/>
      <c r="E16" s="60"/>
      <c r="F16" s="25"/>
      <c r="G16" s="57" t="s">
        <v>17</v>
      </c>
      <c r="H16" s="58" t="str">
        <f>M2</f>
        <v>Atzeneta</v>
      </c>
      <c r="I16" s="58"/>
      <c r="J16" s="60"/>
      <c r="K16" s="7"/>
      <c r="L16" s="18" t="s">
        <v>41</v>
      </c>
      <c r="M16" s="21"/>
    </row>
    <row r="17" spans="1:13" ht="31.5" customHeight="1" thickTop="1">
      <c r="A17" s="42" t="s">
        <v>2</v>
      </c>
      <c r="B17" s="50"/>
      <c r="C17" s="62"/>
      <c r="D17" s="51">
        <f>M6</f>
        <v>0.4583333333333333</v>
      </c>
      <c r="E17" s="52" t="s">
        <v>8</v>
      </c>
      <c r="F17" s="25"/>
      <c r="G17" s="42" t="s">
        <v>2</v>
      </c>
      <c r="H17" s="50"/>
      <c r="I17" s="178" t="s">
        <v>64</v>
      </c>
      <c r="J17" s="179"/>
      <c r="K17" s="7"/>
      <c r="L17" s="12" t="s">
        <v>44</v>
      </c>
      <c r="M17" s="24"/>
    </row>
    <row r="18" spans="1:13" ht="31.5" customHeight="1">
      <c r="A18" s="45" t="s">
        <v>3</v>
      </c>
      <c r="B18" s="25"/>
      <c r="C18" s="6"/>
      <c r="D18" s="114">
        <f>M9</f>
        <v>21</v>
      </c>
      <c r="E18" s="53" t="s">
        <v>9</v>
      </c>
      <c r="F18" s="25"/>
      <c r="G18" s="45" t="s">
        <v>3</v>
      </c>
      <c r="H18" s="25"/>
      <c r="I18" s="114">
        <f>M11</f>
        <v>19.5</v>
      </c>
      <c r="J18" s="53" t="s">
        <v>9</v>
      </c>
      <c r="K18" s="7"/>
      <c r="L18" s="3"/>
      <c r="M18" s="99"/>
    </row>
    <row r="19" spans="1:13" ht="31.5" customHeight="1">
      <c r="A19" s="45" t="s">
        <v>4</v>
      </c>
      <c r="B19" s="25"/>
      <c r="C19" s="6"/>
      <c r="D19" s="25">
        <f>M7</f>
        <v>10</v>
      </c>
      <c r="E19" s="53" t="s">
        <v>10</v>
      </c>
      <c r="F19" s="25"/>
      <c r="G19" s="45" t="s">
        <v>4</v>
      </c>
      <c r="H19" s="25"/>
      <c r="I19" s="25">
        <f>M7</f>
        <v>10</v>
      </c>
      <c r="J19" s="53" t="s">
        <v>10</v>
      </c>
      <c r="K19" s="7"/>
      <c r="L19" s="3"/>
      <c r="M19" s="3"/>
    </row>
    <row r="20" spans="1:13" ht="31.5" customHeight="1">
      <c r="A20" s="45" t="s">
        <v>5</v>
      </c>
      <c r="B20" s="25"/>
      <c r="C20" s="6"/>
      <c r="D20" s="26">
        <f>IF(M9="","0:00:00",D18/D19/24)</f>
        <v>0.08750000000000001</v>
      </c>
      <c r="E20" s="53" t="s">
        <v>8</v>
      </c>
      <c r="F20" s="25"/>
      <c r="G20" s="45" t="s">
        <v>5</v>
      </c>
      <c r="H20" s="25"/>
      <c r="I20" s="26">
        <f>IF(M11="","0:00:00",I18/I19/24)</f>
        <v>0.08125</v>
      </c>
      <c r="J20" s="53" t="s">
        <v>8</v>
      </c>
      <c r="K20" s="7"/>
      <c r="L20" s="3"/>
      <c r="M20" s="3"/>
    </row>
    <row r="21" spans="1:13" ht="31.5" customHeight="1">
      <c r="A21" s="45" t="s">
        <v>6</v>
      </c>
      <c r="B21" s="25"/>
      <c r="C21" s="6"/>
      <c r="D21" s="26">
        <f>IF(M9="","0:00:00",M6+D20)</f>
        <v>0.5458333333333333</v>
      </c>
      <c r="E21" s="53" t="s">
        <v>8</v>
      </c>
      <c r="F21" s="25"/>
      <c r="G21" s="173" t="s">
        <v>6</v>
      </c>
      <c r="H21" s="25"/>
      <c r="I21" s="26">
        <f>IF(M11="","0:00:00",I20+D22+D21)</f>
        <v>0.6479166666666666</v>
      </c>
      <c r="J21" s="53" t="s">
        <v>8</v>
      </c>
      <c r="K21" s="7"/>
      <c r="L21" s="3"/>
      <c r="M21" s="3"/>
    </row>
    <row r="22" spans="1:15" ht="31.5" customHeight="1">
      <c r="A22" s="45" t="s">
        <v>7</v>
      </c>
      <c r="B22" s="25"/>
      <c r="C22" s="6"/>
      <c r="D22" s="40">
        <f>M10</f>
        <v>0.020833333333333332</v>
      </c>
      <c r="E22" s="53" t="s">
        <v>11</v>
      </c>
      <c r="F22" s="25"/>
      <c r="G22" s="45" t="s">
        <v>95</v>
      </c>
      <c r="H22" s="11"/>
      <c r="I22" s="111">
        <f>M8</f>
        <v>15</v>
      </c>
      <c r="J22" s="112" t="s">
        <v>96</v>
      </c>
      <c r="K22" s="7"/>
      <c r="L22" s="3"/>
      <c r="M22" s="3">
        <f>+M9+M11</f>
        <v>40.5</v>
      </c>
      <c r="N22" s="1">
        <v>9</v>
      </c>
      <c r="O22" s="100">
        <f>+(M22/N22)/24</f>
        <v>0.1875</v>
      </c>
    </row>
    <row r="23" spans="1:15" ht="31.5" customHeight="1" thickBot="1">
      <c r="A23" s="45" t="s">
        <v>95</v>
      </c>
      <c r="B23" s="25"/>
      <c r="C23" s="6"/>
      <c r="D23" s="27">
        <f>M8</f>
        <v>15</v>
      </c>
      <c r="E23" s="76" t="s">
        <v>73</v>
      </c>
      <c r="F23" s="25"/>
      <c r="G23" s="47" t="s">
        <v>97</v>
      </c>
      <c r="H23" s="48"/>
      <c r="I23" s="104">
        <f>IF(M11="","0:00:00",I18/I22/24)</f>
        <v>0.05416666666666667</v>
      </c>
      <c r="J23" s="56" t="s">
        <v>8</v>
      </c>
      <c r="K23" s="7"/>
      <c r="L23" s="3"/>
      <c r="M23" s="3"/>
      <c r="O23" s="100"/>
    </row>
    <row r="24" spans="1:15" ht="31.5" customHeight="1" thickBot="1" thickTop="1">
      <c r="A24" s="47" t="s">
        <v>97</v>
      </c>
      <c r="B24" s="54"/>
      <c r="C24" s="54"/>
      <c r="D24" s="104">
        <f>IF(M9="","0:00:00",D18/D23/24)</f>
        <v>0.05833333333333333</v>
      </c>
      <c r="E24" s="56" t="s">
        <v>8</v>
      </c>
      <c r="F24" s="4"/>
      <c r="G24" s="25"/>
      <c r="H24" s="25"/>
      <c r="I24" s="25"/>
      <c r="J24" s="25"/>
      <c r="K24" s="9"/>
      <c r="L24" s="3"/>
      <c r="M24" s="3">
        <f>+M15+M13</f>
        <v>0</v>
      </c>
      <c r="N24" s="1">
        <v>11</v>
      </c>
      <c r="O24" s="100">
        <f>+(M24/N24)/24</f>
        <v>0</v>
      </c>
    </row>
    <row r="25" spans="1:15" ht="31.5" customHeight="1" thickBot="1" thickTop="1">
      <c r="A25" s="25"/>
      <c r="B25" s="25"/>
      <c r="C25" s="25"/>
      <c r="D25" s="26"/>
      <c r="E25" s="25"/>
      <c r="F25" s="4"/>
      <c r="G25" s="25"/>
      <c r="H25" s="25"/>
      <c r="I25" s="25"/>
      <c r="J25" s="25"/>
      <c r="K25" s="9"/>
      <c r="L25" s="3"/>
      <c r="M25" s="3"/>
      <c r="O25" s="100"/>
    </row>
    <row r="26" spans="1:15" ht="31.5" customHeight="1" thickBot="1" thickTop="1">
      <c r="A26" s="57" t="s">
        <v>28</v>
      </c>
      <c r="B26" s="58" t="str">
        <f>M2</f>
        <v>Atzeneta</v>
      </c>
      <c r="C26" s="59"/>
      <c r="D26" s="58"/>
      <c r="E26" s="60"/>
      <c r="F26" s="25"/>
      <c r="G26" s="180" t="s">
        <v>18</v>
      </c>
      <c r="H26" s="181"/>
      <c r="I26" s="181"/>
      <c r="J26" s="182"/>
      <c r="L26" s="3"/>
      <c r="M26" s="99">
        <f>+M5</f>
        <v>0.020833333333333332</v>
      </c>
      <c r="O26" s="100">
        <f>SUM(O22:O24)</f>
        <v>0.1875</v>
      </c>
    </row>
    <row r="27" spans="1:15" ht="31.5" customHeight="1" thickTop="1">
      <c r="A27" s="42" t="s">
        <v>2</v>
      </c>
      <c r="B27" s="50"/>
      <c r="C27" s="61"/>
      <c r="D27" s="178" t="s">
        <v>64</v>
      </c>
      <c r="E27" s="179"/>
      <c r="F27" s="25"/>
      <c r="G27" s="183" t="s">
        <v>102</v>
      </c>
      <c r="H27" s="184"/>
      <c r="I27" s="184"/>
      <c r="J27" s="185"/>
      <c r="L27" s="3"/>
      <c r="M27" s="99">
        <v>0.3333333333333333</v>
      </c>
      <c r="O27" s="101">
        <f>+O26+M26</f>
        <v>0.20833333333333334</v>
      </c>
    </row>
    <row r="28" spans="1:15" ht="31.5" customHeight="1">
      <c r="A28" s="45" t="s">
        <v>3</v>
      </c>
      <c r="B28" s="25"/>
      <c r="C28" s="6"/>
      <c r="D28" s="27">
        <f>M13</f>
        <v>0</v>
      </c>
      <c r="E28" s="53" t="s">
        <v>9</v>
      </c>
      <c r="F28" s="25"/>
      <c r="G28" s="186"/>
      <c r="H28" s="184"/>
      <c r="I28" s="184"/>
      <c r="J28" s="185"/>
      <c r="L28" s="3"/>
      <c r="M28" s="3"/>
      <c r="O28" s="101">
        <f>+O27+M27</f>
        <v>0.5416666666666666</v>
      </c>
    </row>
    <row r="29" spans="1:13" ht="31.5" customHeight="1">
      <c r="A29" s="45" t="s">
        <v>4</v>
      </c>
      <c r="B29" s="25"/>
      <c r="C29" s="6"/>
      <c r="D29" s="25">
        <f>M7</f>
        <v>10</v>
      </c>
      <c r="E29" s="53" t="s">
        <v>10</v>
      </c>
      <c r="F29" s="25"/>
      <c r="G29" s="186"/>
      <c r="H29" s="184"/>
      <c r="I29" s="184"/>
      <c r="J29" s="185"/>
      <c r="L29" s="3"/>
      <c r="M29" s="3"/>
    </row>
    <row r="30" spans="1:13" ht="31.5" customHeight="1">
      <c r="A30" s="45" t="s">
        <v>5</v>
      </c>
      <c r="B30" s="25"/>
      <c r="C30" s="6"/>
      <c r="D30" s="26" t="str">
        <f>IF(M13="","0:00:00",D28/D29/24)</f>
        <v>0:00:00</v>
      </c>
      <c r="E30" s="53" t="s">
        <v>8</v>
      </c>
      <c r="F30" s="25"/>
      <c r="G30" s="186"/>
      <c r="H30" s="184"/>
      <c r="I30" s="184"/>
      <c r="J30" s="185"/>
      <c r="L30" s="3"/>
      <c r="M30" s="3"/>
    </row>
    <row r="31" spans="1:13" ht="31.5" customHeight="1">
      <c r="A31" s="45" t="s">
        <v>6</v>
      </c>
      <c r="B31" s="25"/>
      <c r="C31" s="25"/>
      <c r="D31" s="26" t="str">
        <f>IF(M13="","0:00:00",D30+I21+I22)</f>
        <v>0:00:00</v>
      </c>
      <c r="E31" s="53" t="s">
        <v>8</v>
      </c>
      <c r="F31" s="25"/>
      <c r="G31" s="186"/>
      <c r="H31" s="184"/>
      <c r="I31" s="184"/>
      <c r="J31" s="185"/>
      <c r="L31" s="3"/>
      <c r="M31" s="3"/>
    </row>
    <row r="32" spans="1:13" ht="31.5" customHeight="1" thickBot="1">
      <c r="A32" s="47">
        <f>IF(M15="","","Descanso Obligatorio")</f>
      </c>
      <c r="B32" s="48"/>
      <c r="C32" s="48"/>
      <c r="D32" s="104">
        <f>+E10</f>
      </c>
      <c r="E32" s="105">
        <f>IF(B32="","","Minutos")</f>
      </c>
      <c r="F32" s="9"/>
      <c r="G32" s="187"/>
      <c r="H32" s="188"/>
      <c r="I32" s="188"/>
      <c r="J32" s="189"/>
      <c r="L32" s="3"/>
      <c r="M32" s="3"/>
    </row>
    <row r="33" spans="1:13" ht="31.5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sheetProtection/>
  <mergeCells count="6">
    <mergeCell ref="C1:J1"/>
    <mergeCell ref="I17:J17"/>
    <mergeCell ref="G26:J26"/>
    <mergeCell ref="G27:J32"/>
    <mergeCell ref="D27:E27"/>
    <mergeCell ref="E5:G5"/>
  </mergeCells>
  <printOptions horizontalCentered="1" verticalCentered="1"/>
  <pageMargins left="0.75" right="0.7874015748031497" top="0.3937007874015748" bottom="0.984251968503937" header="0" footer="0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zoomScalePageLayoutView="0" workbookViewId="0" topLeftCell="A1">
      <selection activeCell="E8" sqref="E8"/>
    </sheetView>
  </sheetViews>
  <sheetFormatPr defaultColWidth="11.5546875" defaultRowHeight="15"/>
  <cols>
    <col min="1" max="1" width="0.55078125" style="0" customWidth="1"/>
    <col min="2" max="2" width="5.77734375" style="0" customWidth="1"/>
    <col min="3" max="3" width="11.21484375" style="0" customWidth="1"/>
    <col min="4" max="4" width="13.21484375" style="0" customWidth="1"/>
    <col min="5" max="5" width="7.99609375" style="0" customWidth="1"/>
    <col min="6" max="6" width="7.88671875" style="0" customWidth="1"/>
    <col min="7" max="7" width="19.3359375" style="0" customWidth="1"/>
    <col min="8" max="8" width="6.77734375" style="0" customWidth="1"/>
    <col min="9" max="9" width="4.88671875" style="0" bestFit="1" customWidth="1"/>
    <col min="10" max="10" width="7.3359375" style="0" bestFit="1" customWidth="1"/>
    <col min="11" max="11" width="8.4453125" style="0" customWidth="1"/>
    <col min="13" max="13" width="11.88671875" style="0" customWidth="1"/>
    <col min="14" max="14" width="11.5546875" style="169" customWidth="1"/>
  </cols>
  <sheetData>
    <row r="1" spans="1:14" ht="34.5" thickBot="1" thickTop="1">
      <c r="A1" s="1"/>
      <c r="B1" s="1"/>
      <c r="C1" s="1"/>
      <c r="D1" s="195" t="str">
        <f>Datos!C1</f>
        <v>I RAID HÍPICO ATZENETA DEL MAESTRAT</v>
      </c>
      <c r="E1" s="196"/>
      <c r="F1" s="196"/>
      <c r="G1" s="196"/>
      <c r="H1" s="196"/>
      <c r="I1" s="196"/>
      <c r="J1" s="196"/>
      <c r="K1" s="196"/>
      <c r="L1" s="196"/>
      <c r="M1" s="103"/>
      <c r="N1" s="168"/>
    </row>
    <row r="2" spans="1:13" ht="17.25" thickBot="1" thickTop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9.5" thickTop="1">
      <c r="A3" s="3"/>
      <c r="B3" s="3"/>
      <c r="C3" s="3"/>
      <c r="D3" s="79" t="s">
        <v>58</v>
      </c>
      <c r="E3" s="80" t="str">
        <f>+Datos!M1</f>
        <v>CET-P 40</v>
      </c>
      <c r="F3" s="80"/>
      <c r="G3" s="80"/>
      <c r="H3" s="84"/>
      <c r="I3" s="86" t="s">
        <v>46</v>
      </c>
      <c r="J3" s="87"/>
      <c r="K3" s="88"/>
      <c r="L3" s="88"/>
      <c r="M3" s="89"/>
      <c r="N3" s="168"/>
    </row>
    <row r="4" spans="1:14" ht="18.75">
      <c r="A4" s="3"/>
      <c r="B4" s="3"/>
      <c r="C4" s="3"/>
      <c r="D4" s="79" t="s">
        <v>47</v>
      </c>
      <c r="E4" s="203">
        <f>Datos!M3</f>
        <v>42686</v>
      </c>
      <c r="F4" s="204"/>
      <c r="G4" s="204"/>
      <c r="H4" s="85"/>
      <c r="I4" s="90"/>
      <c r="J4" s="6"/>
      <c r="K4" s="6"/>
      <c r="L4" s="6"/>
      <c r="M4" s="91"/>
      <c r="N4" s="168"/>
    </row>
    <row r="5" spans="1:14" ht="16.5" thickBot="1">
      <c r="A5" s="3"/>
      <c r="B5" s="3"/>
      <c r="C5" s="3"/>
      <c r="D5" s="79" t="s">
        <v>48</v>
      </c>
      <c r="E5" s="81">
        <f>Datos!M4</f>
        <v>40.5</v>
      </c>
      <c r="F5" s="82" t="s">
        <v>57</v>
      </c>
      <c r="G5" s="83">
        <f>Datos!M6</f>
        <v>0.4583333333333333</v>
      </c>
      <c r="H5" s="85"/>
      <c r="I5" s="92" t="s">
        <v>49</v>
      </c>
      <c r="J5" s="93"/>
      <c r="K5" s="93"/>
      <c r="L5" s="93"/>
      <c r="M5" s="94"/>
      <c r="N5" s="168"/>
    </row>
    <row r="6" spans="1:13" ht="17.25" thickBot="1" thickTop="1">
      <c r="A6" s="3"/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28" t="s">
        <v>63</v>
      </c>
    </row>
    <row r="7" spans="1:14" ht="16.5" thickBot="1">
      <c r="A7" s="95" t="s">
        <v>84</v>
      </c>
      <c r="B7" s="123"/>
      <c r="C7" s="205" t="s">
        <v>50</v>
      </c>
      <c r="D7" s="206"/>
      <c r="E7" s="197" t="s">
        <v>51</v>
      </c>
      <c r="F7" s="198"/>
      <c r="G7" s="124" t="s">
        <v>60</v>
      </c>
      <c r="H7" s="125" t="s">
        <v>59</v>
      </c>
      <c r="I7" s="125" t="s">
        <v>52</v>
      </c>
      <c r="J7" s="126" t="s">
        <v>53</v>
      </c>
      <c r="K7" s="126" t="s">
        <v>54</v>
      </c>
      <c r="L7" s="126" t="s">
        <v>55</v>
      </c>
      <c r="M7" s="127" t="s">
        <v>56</v>
      </c>
      <c r="N7" s="168"/>
    </row>
    <row r="8" spans="1:14" ht="18" customHeight="1">
      <c r="A8" s="109"/>
      <c r="B8" s="128">
        <v>94</v>
      </c>
      <c r="C8" s="193" t="s">
        <v>105</v>
      </c>
      <c r="D8" s="194"/>
      <c r="E8" s="129"/>
      <c r="F8" s="136"/>
      <c r="G8" s="135" t="s">
        <v>106</v>
      </c>
      <c r="H8" s="141"/>
      <c r="I8" s="139"/>
      <c r="J8" s="139"/>
      <c r="K8" s="140"/>
      <c r="L8" s="134"/>
      <c r="M8" s="142"/>
      <c r="N8" s="168"/>
    </row>
    <row r="9" spans="1:14" ht="18" customHeight="1">
      <c r="A9" s="110"/>
      <c r="B9" s="128">
        <v>95</v>
      </c>
      <c r="C9" s="201" t="s">
        <v>107</v>
      </c>
      <c r="D9" s="202"/>
      <c r="E9" s="129"/>
      <c r="F9" s="136"/>
      <c r="G9" s="135" t="s">
        <v>108</v>
      </c>
      <c r="H9" s="132"/>
      <c r="I9" s="133"/>
      <c r="J9" s="133"/>
      <c r="K9" s="133"/>
      <c r="L9" s="134"/>
      <c r="M9" s="132"/>
      <c r="N9" s="168"/>
    </row>
    <row r="10" spans="1:14" ht="18" customHeight="1">
      <c r="A10" s="110"/>
      <c r="B10" s="128">
        <v>97</v>
      </c>
      <c r="C10" s="201" t="s">
        <v>109</v>
      </c>
      <c r="D10" s="202"/>
      <c r="E10" s="129"/>
      <c r="F10" s="167"/>
      <c r="G10" s="137" t="s">
        <v>110</v>
      </c>
      <c r="H10" s="132"/>
      <c r="I10" s="129"/>
      <c r="J10" s="133"/>
      <c r="K10" s="134"/>
      <c r="L10" s="166"/>
      <c r="M10" s="132"/>
      <c r="N10" s="170"/>
    </row>
    <row r="11" spans="1:14" ht="18" customHeight="1">
      <c r="A11" s="110"/>
      <c r="B11" s="128">
        <v>98</v>
      </c>
      <c r="C11" s="201" t="s">
        <v>111</v>
      </c>
      <c r="D11" s="202"/>
      <c r="E11" s="129"/>
      <c r="F11" s="130"/>
      <c r="G11" s="135" t="s">
        <v>112</v>
      </c>
      <c r="H11" s="132"/>
      <c r="I11" s="133"/>
      <c r="J11" s="133"/>
      <c r="K11" s="133"/>
      <c r="L11" s="134"/>
      <c r="M11" s="132"/>
      <c r="N11" s="168"/>
    </row>
    <row r="12" spans="1:14" ht="18" customHeight="1">
      <c r="A12" s="110"/>
      <c r="B12" s="128">
        <v>92</v>
      </c>
      <c r="C12" s="193" t="s">
        <v>113</v>
      </c>
      <c r="D12" s="194"/>
      <c r="E12" s="129"/>
      <c r="F12" s="130"/>
      <c r="G12" s="131" t="s">
        <v>114</v>
      </c>
      <c r="H12" s="132"/>
      <c r="I12" s="133"/>
      <c r="J12" s="133"/>
      <c r="K12" s="133"/>
      <c r="L12" s="134"/>
      <c r="M12" s="132"/>
      <c r="N12" s="171"/>
    </row>
    <row r="13" spans="1:14" ht="18" customHeight="1">
      <c r="A13" s="110"/>
      <c r="B13" s="128">
        <v>91</v>
      </c>
      <c r="C13" s="199" t="s">
        <v>115</v>
      </c>
      <c r="D13" s="200"/>
      <c r="E13" s="134"/>
      <c r="F13" s="138"/>
      <c r="G13" s="131" t="s">
        <v>116</v>
      </c>
      <c r="H13" s="132"/>
      <c r="I13" s="133"/>
      <c r="J13" s="133"/>
      <c r="K13" s="133"/>
      <c r="L13" s="134"/>
      <c r="M13" s="132"/>
      <c r="N13" s="171"/>
    </row>
    <row r="14" spans="1:14" ht="18" customHeight="1">
      <c r="A14" s="110"/>
      <c r="B14" s="128">
        <v>96</v>
      </c>
      <c r="C14" s="193" t="s">
        <v>117</v>
      </c>
      <c r="D14" s="194"/>
      <c r="E14" s="129"/>
      <c r="F14" s="136"/>
      <c r="G14" s="135" t="s">
        <v>118</v>
      </c>
      <c r="H14" s="141"/>
      <c r="I14" s="139"/>
      <c r="J14" s="139"/>
      <c r="K14" s="140"/>
      <c r="L14" s="134"/>
      <c r="M14" s="132"/>
      <c r="N14" s="168"/>
    </row>
    <row r="15" spans="1:14" ht="18" customHeight="1">
      <c r="A15" s="110"/>
      <c r="B15" s="128">
        <v>93</v>
      </c>
      <c r="C15" s="193" t="s">
        <v>119</v>
      </c>
      <c r="D15" s="194"/>
      <c r="E15" s="129"/>
      <c r="F15" s="136"/>
      <c r="G15" s="135" t="s">
        <v>120</v>
      </c>
      <c r="H15" s="141"/>
      <c r="I15" s="139"/>
      <c r="J15" s="139"/>
      <c r="K15" s="140"/>
      <c r="L15" s="134"/>
      <c r="M15" s="132"/>
      <c r="N15" s="168"/>
    </row>
    <row r="16" spans="1:14" ht="18" customHeight="1">
      <c r="A16" s="110"/>
      <c r="B16" s="128"/>
      <c r="C16" s="193"/>
      <c r="D16" s="194"/>
      <c r="E16" s="129"/>
      <c r="F16" s="136"/>
      <c r="G16" s="135"/>
      <c r="H16" s="141"/>
      <c r="I16" s="139"/>
      <c r="J16" s="139"/>
      <c r="K16" s="140"/>
      <c r="L16" s="134"/>
      <c r="M16" s="132"/>
      <c r="N16" s="168"/>
    </row>
    <row r="17" spans="1:14" ht="18" customHeight="1">
      <c r="A17" s="110"/>
      <c r="B17" s="128"/>
      <c r="C17" s="193"/>
      <c r="D17" s="194"/>
      <c r="E17" s="129"/>
      <c r="F17" s="136"/>
      <c r="G17" s="135"/>
      <c r="H17" s="141"/>
      <c r="I17" s="139"/>
      <c r="J17" s="139"/>
      <c r="K17" s="140"/>
      <c r="L17" s="134"/>
      <c r="M17" s="132"/>
      <c r="N17" s="168"/>
    </row>
    <row r="18" spans="2:13" ht="15">
      <c r="B18" s="149"/>
      <c r="C18" s="191"/>
      <c r="D18" s="192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2:13" ht="15">
      <c r="B19" s="149"/>
      <c r="C19" s="191"/>
      <c r="D19" s="192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15">
      <c r="B20" s="149"/>
      <c r="C20" s="191"/>
      <c r="D20" s="192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2:13" ht="15">
      <c r="B21" s="149"/>
      <c r="C21" s="191"/>
      <c r="D21" s="192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2:13" ht="15">
      <c r="B22" s="149"/>
      <c r="C22" s="191"/>
      <c r="D22" s="192"/>
      <c r="E22" s="149"/>
      <c r="F22" s="149"/>
      <c r="G22" s="149"/>
      <c r="H22" s="149"/>
      <c r="I22" s="149"/>
      <c r="J22" s="149"/>
      <c r="K22" s="149"/>
      <c r="L22" s="149"/>
      <c r="M22" s="149"/>
    </row>
  </sheetData>
  <sheetProtection/>
  <mergeCells count="19">
    <mergeCell ref="D1:L1"/>
    <mergeCell ref="E7:F7"/>
    <mergeCell ref="C13:D13"/>
    <mergeCell ref="C11:D11"/>
    <mergeCell ref="C10:D10"/>
    <mergeCell ref="C9:D9"/>
    <mergeCell ref="E4:G4"/>
    <mergeCell ref="C8:D8"/>
    <mergeCell ref="C12:D12"/>
    <mergeCell ref="C7:D7"/>
    <mergeCell ref="C22:D22"/>
    <mergeCell ref="C15:D15"/>
    <mergeCell ref="C16:D16"/>
    <mergeCell ref="C17:D17"/>
    <mergeCell ref="C18:D18"/>
    <mergeCell ref="C14:D14"/>
    <mergeCell ref="C19:D19"/>
    <mergeCell ref="C20:D20"/>
    <mergeCell ref="C21:D21"/>
  </mergeCells>
  <printOptions/>
  <pageMargins left="0" right="0" top="0" bottom="0" header="0" footer="0"/>
  <pageSetup fitToHeight="3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8"/>
  <sheetViews>
    <sheetView showZeros="0" tabSelected="1" zoomScale="75" zoomScaleNormal="75" zoomScalePageLayoutView="0" workbookViewId="0" topLeftCell="A1">
      <selection activeCell="D23" sqref="D23"/>
    </sheetView>
  </sheetViews>
  <sheetFormatPr defaultColWidth="11.5546875" defaultRowHeight="15"/>
  <cols>
    <col min="1" max="1" width="3.88671875" style="0" customWidth="1"/>
    <col min="2" max="2" width="4.88671875" style="0" bestFit="1" customWidth="1"/>
    <col min="3" max="3" width="16.3359375" style="0" customWidth="1"/>
    <col min="4" max="4" width="25.4453125" style="0" customWidth="1"/>
    <col min="5" max="5" width="7.88671875" style="0" customWidth="1"/>
    <col min="6" max="6" width="8.99609375" style="0" customWidth="1"/>
    <col min="7" max="7" width="7.88671875" style="0" customWidth="1"/>
    <col min="8" max="8" width="6.5546875" style="0" customWidth="1"/>
    <col min="9" max="9" width="8.5546875" style="0" customWidth="1"/>
    <col min="10" max="10" width="8.21484375" style="0" customWidth="1"/>
    <col min="11" max="11" width="7.4453125" style="0" customWidth="1"/>
    <col min="12" max="12" width="5.5546875" style="0" customWidth="1"/>
    <col min="13" max="13" width="7.10546875" style="0" hidden="1" customWidth="1"/>
    <col min="14" max="14" width="8.6640625" style="0" hidden="1" customWidth="1"/>
    <col min="15" max="15" width="7.4453125" style="0" hidden="1" customWidth="1"/>
    <col min="16" max="16" width="5.5546875" style="0" hidden="1" customWidth="1"/>
    <col min="17" max="17" width="7.99609375" style="0" hidden="1" customWidth="1"/>
    <col min="18" max="18" width="9.3359375" style="0" hidden="1" customWidth="1"/>
    <col min="19" max="19" width="7.4453125" style="0" hidden="1" customWidth="1"/>
    <col min="20" max="20" width="5.5546875" style="0" hidden="1" customWidth="1"/>
    <col min="21" max="21" width="7.21484375" style="0" hidden="1" customWidth="1"/>
    <col min="22" max="22" width="9.10546875" style="0" hidden="1" customWidth="1"/>
    <col min="23" max="23" width="6.88671875" style="0" hidden="1" customWidth="1"/>
    <col min="24" max="24" width="5.3359375" style="0" hidden="1" customWidth="1"/>
    <col min="25" max="25" width="9.10546875" style="0" customWidth="1"/>
    <col min="26" max="26" width="8.77734375" style="0" customWidth="1"/>
    <col min="27" max="27" width="9.77734375" style="0" customWidth="1"/>
    <col min="28" max="28" width="8.6640625" style="0" hidden="1" customWidth="1"/>
    <col min="29" max="29" width="8.4453125" style="69" customWidth="1"/>
    <col min="30" max="30" width="8.6640625" style="0" customWidth="1"/>
  </cols>
  <sheetData>
    <row r="1" ht="16.5" thickBot="1"/>
    <row r="2" spans="1:30" ht="34.5" customHeight="1" thickBot="1" thickTop="1">
      <c r="A2" s="3"/>
      <c r="B2" s="3"/>
      <c r="C2" s="3"/>
      <c r="D2" s="209" t="str">
        <f>Datos!C1</f>
        <v>I RAID HÍPICO ATZENETA DEL MAESTRAT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"/>
    </row>
    <row r="3" spans="1:30" ht="16.5" thickTop="1">
      <c r="A3" s="29"/>
      <c r="B3" s="29"/>
      <c r="C3" s="29"/>
      <c r="D3" s="30"/>
      <c r="E3" s="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5"/>
      <c r="Z3" s="5"/>
      <c r="AA3" s="30"/>
      <c r="AB3" s="30"/>
      <c r="AC3" s="67">
        <f>SUM(A3:AA3)</f>
        <v>0</v>
      </c>
      <c r="AD3" s="3"/>
    </row>
    <row r="4" spans="1:30" ht="15.75">
      <c r="A4" s="29"/>
      <c r="B4" s="29"/>
      <c r="C4" s="29"/>
      <c r="D4" s="29" t="s">
        <v>99</v>
      </c>
      <c r="E4" s="3"/>
      <c r="F4" s="29"/>
      <c r="G4" s="29"/>
      <c r="H4" s="29"/>
      <c r="I4" s="29" t="s">
        <v>93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"/>
      <c r="Z4" s="3"/>
      <c r="AA4" s="29"/>
      <c r="AB4" s="29"/>
      <c r="AC4" s="67"/>
      <c r="AD4" s="3"/>
    </row>
    <row r="5" spans="1:30" ht="15.75">
      <c r="A5" s="29"/>
      <c r="B5" s="29"/>
      <c r="C5" s="29"/>
      <c r="D5" s="29"/>
      <c r="E5" s="3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"/>
      <c r="Z5" s="3"/>
      <c r="AA5" s="29"/>
      <c r="AB5" s="29"/>
      <c r="AC5" s="67"/>
      <c r="AD5" s="3"/>
    </row>
    <row r="6" spans="1:30" ht="20.25" customHeight="1">
      <c r="A6" s="9"/>
      <c r="B6" s="9"/>
      <c r="C6" s="9"/>
      <c r="D6" s="64" t="s">
        <v>78</v>
      </c>
      <c r="E6" s="214">
        <f>Datos!M6</f>
        <v>0.4583333333333333</v>
      </c>
      <c r="F6" s="214"/>
      <c r="G6" s="31" t="s">
        <v>94</v>
      </c>
      <c r="H6" s="108">
        <f>Datos!M18</f>
        <v>0</v>
      </c>
      <c r="I6" s="107"/>
      <c r="J6" s="34" t="s">
        <v>68</v>
      </c>
      <c r="K6" s="121">
        <f>Datos!M4</f>
        <v>40.5</v>
      </c>
      <c r="L6" s="33" t="s">
        <v>45</v>
      </c>
      <c r="M6" s="35"/>
      <c r="N6" s="98" t="str">
        <f>+Datos!M2</f>
        <v>Atzeneta</v>
      </c>
      <c r="O6" s="77"/>
      <c r="P6" s="78"/>
      <c r="Q6" s="77"/>
      <c r="R6" s="72"/>
      <c r="S6" s="72"/>
      <c r="T6" s="77" t="s">
        <v>80</v>
      </c>
      <c r="U6" s="72"/>
      <c r="V6" s="72"/>
      <c r="W6" s="72"/>
      <c r="X6" s="72"/>
      <c r="Y6" s="72"/>
      <c r="Z6" s="72"/>
      <c r="AA6" s="72">
        <f>+Datos!M5</f>
        <v>0.020833333333333332</v>
      </c>
      <c r="AB6" s="36"/>
      <c r="AC6" s="32" t="s">
        <v>21</v>
      </c>
      <c r="AD6" s="10"/>
    </row>
    <row r="7" spans="1:30" ht="15.75">
      <c r="A7" s="29"/>
      <c r="B7" s="29"/>
      <c r="C7" s="2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70"/>
      <c r="P7" s="70"/>
      <c r="Q7" s="70"/>
      <c r="R7" s="70"/>
      <c r="S7" s="70"/>
      <c r="T7" s="70"/>
      <c r="U7" s="70"/>
      <c r="V7" s="70"/>
      <c r="W7" s="70"/>
      <c r="X7" s="70"/>
      <c r="Y7" s="7"/>
      <c r="Z7" s="7"/>
      <c r="AA7" s="71"/>
      <c r="AB7" s="38"/>
      <c r="AC7" s="68" t="s">
        <v>79</v>
      </c>
      <c r="AD7" s="3"/>
    </row>
    <row r="8" spans="1:30" ht="18.75">
      <c r="A8" s="152" t="s">
        <v>61</v>
      </c>
      <c r="B8" s="153" t="s">
        <v>67</v>
      </c>
      <c r="C8" s="154"/>
      <c r="D8" s="155"/>
      <c r="E8" s="212" t="s">
        <v>81</v>
      </c>
      <c r="F8" s="213"/>
      <c r="G8" s="156" t="s">
        <v>86</v>
      </c>
      <c r="H8" s="153">
        <f>Datos!M9</f>
        <v>21</v>
      </c>
      <c r="I8" s="212" t="s">
        <v>69</v>
      </c>
      <c r="J8" s="213"/>
      <c r="K8" s="156" t="s">
        <v>86</v>
      </c>
      <c r="L8" s="153">
        <f>Datos!M11</f>
        <v>19.5</v>
      </c>
      <c r="M8" s="212" t="s">
        <v>82</v>
      </c>
      <c r="N8" s="213"/>
      <c r="O8" s="156" t="s">
        <v>86</v>
      </c>
      <c r="P8" s="153">
        <f>Datos!M13</f>
        <v>0</v>
      </c>
      <c r="Q8" s="212" t="s">
        <v>89</v>
      </c>
      <c r="R8" s="213"/>
      <c r="S8" s="156" t="s">
        <v>86</v>
      </c>
      <c r="T8" s="153">
        <f>Datos!B11</f>
      </c>
      <c r="U8" s="212" t="s">
        <v>90</v>
      </c>
      <c r="V8" s="213"/>
      <c r="W8" s="156" t="s">
        <v>86</v>
      </c>
      <c r="X8" s="153">
        <f>Datos!B12</f>
      </c>
      <c r="Y8" s="153" t="s">
        <v>85</v>
      </c>
      <c r="Z8" s="153" t="s">
        <v>70</v>
      </c>
      <c r="AA8" s="157" t="s">
        <v>70</v>
      </c>
      <c r="AB8" s="153" t="s">
        <v>70</v>
      </c>
      <c r="AC8" s="157" t="s">
        <v>71</v>
      </c>
      <c r="AD8" s="207" t="s">
        <v>87</v>
      </c>
    </row>
    <row r="9" spans="1:30" ht="18.75">
      <c r="A9" s="158" t="s">
        <v>74</v>
      </c>
      <c r="B9" s="153" t="s">
        <v>66</v>
      </c>
      <c r="C9" s="159" t="s">
        <v>60</v>
      </c>
      <c r="D9" s="160" t="s">
        <v>65</v>
      </c>
      <c r="E9" s="161" t="s">
        <v>75</v>
      </c>
      <c r="F9" s="161" t="s">
        <v>76</v>
      </c>
      <c r="G9" s="161" t="s">
        <v>72</v>
      </c>
      <c r="H9" s="161" t="s">
        <v>73</v>
      </c>
      <c r="I9" s="161" t="s">
        <v>75</v>
      </c>
      <c r="J9" s="161" t="s">
        <v>76</v>
      </c>
      <c r="K9" s="161" t="s">
        <v>72</v>
      </c>
      <c r="L9" s="161" t="s">
        <v>73</v>
      </c>
      <c r="M9" s="161" t="s">
        <v>75</v>
      </c>
      <c r="N9" s="161" t="s">
        <v>76</v>
      </c>
      <c r="O9" s="161" t="s">
        <v>72</v>
      </c>
      <c r="P9" s="161" t="s">
        <v>73</v>
      </c>
      <c r="Q9" s="161" t="s">
        <v>75</v>
      </c>
      <c r="R9" s="161" t="s">
        <v>76</v>
      </c>
      <c r="S9" s="161" t="s">
        <v>72</v>
      </c>
      <c r="T9" s="161" t="s">
        <v>73</v>
      </c>
      <c r="U9" s="161" t="s">
        <v>75</v>
      </c>
      <c r="V9" s="161" t="s">
        <v>76</v>
      </c>
      <c r="W9" s="161" t="s">
        <v>72</v>
      </c>
      <c r="X9" s="161" t="s">
        <v>73</v>
      </c>
      <c r="Y9" s="153" t="s">
        <v>91</v>
      </c>
      <c r="Z9" s="153" t="s">
        <v>92</v>
      </c>
      <c r="AA9" s="157" t="s">
        <v>62</v>
      </c>
      <c r="AB9" s="153" t="s">
        <v>77</v>
      </c>
      <c r="AC9" s="153" t="s">
        <v>73</v>
      </c>
      <c r="AD9" s="208"/>
    </row>
    <row r="10" spans="1:30" ht="24" customHeight="1">
      <c r="A10" s="162">
        <v>1</v>
      </c>
      <c r="B10" s="164">
        <f>Matrículas!B13</f>
        <v>91</v>
      </c>
      <c r="C10" s="113" t="str">
        <f>Matrículas!G13</f>
        <v>SHAITAN D'ARSOL</v>
      </c>
      <c r="D10" s="122" t="str">
        <f>Matrículas!C13</f>
        <v>MARTA SERRA SUGRAÑES</v>
      </c>
      <c r="E10" s="63">
        <v>0.5211111111111111</v>
      </c>
      <c r="F10" s="63">
        <v>0.5232986111111111</v>
      </c>
      <c r="G10" s="63">
        <f>IF(E10=":     :","       :       :     ",(E10-$E$6))</f>
        <v>0.06277777777777777</v>
      </c>
      <c r="H10" s="66">
        <f>IF(E10=":     :","        ",(Datos!M$9/G10)/24)</f>
        <v>13.938053097345135</v>
      </c>
      <c r="I10" s="63">
        <v>0.5989814814814814</v>
      </c>
      <c r="J10" s="63">
        <v>0.6004861111111112</v>
      </c>
      <c r="K10" s="63">
        <f>IF(I10=":     :","       :       :        ",I10-(F10+Datos!M$10))</f>
        <v>0.05484953703703699</v>
      </c>
      <c r="L10" s="66">
        <f>IF(I10=":     :","       ",(Datos!M$11/K10)/24)</f>
        <v>14.813251740873616</v>
      </c>
      <c r="M10" s="63"/>
      <c r="N10" s="63"/>
      <c r="O10" s="63"/>
      <c r="P10" s="66"/>
      <c r="Q10" s="63"/>
      <c r="R10" s="63"/>
      <c r="S10" s="63"/>
      <c r="T10" s="66"/>
      <c r="U10" s="63"/>
      <c r="V10" s="63"/>
      <c r="W10" s="63"/>
      <c r="X10" s="66"/>
      <c r="Y10" s="63">
        <f>J10</f>
        <v>0.6004861111111112</v>
      </c>
      <c r="Z10" s="63">
        <f>G10+K10</f>
        <v>0.11762731481481475</v>
      </c>
      <c r="AA10" s="150">
        <f>IF(J10=":     :"," ",J10-(Datos!M$6+Datos!M$5))</f>
        <v>0.12131944444444454</v>
      </c>
      <c r="AB10" s="150"/>
      <c r="AC10" s="163">
        <f>IF(Z10=" ","  ",(Datos!M$4/Z10)/24)</f>
        <v>14.346157630620887</v>
      </c>
      <c r="AD10" s="63">
        <f>IF(F10=":     :"," ",(F10-E10)+(J10-I10))</f>
        <v>0.0036921296296297257</v>
      </c>
    </row>
    <row r="11" spans="1:30" ht="20.25">
      <c r="A11" s="162">
        <v>2</v>
      </c>
      <c r="B11" s="164">
        <f>Matrículas!B14</f>
        <v>96</v>
      </c>
      <c r="C11" s="113" t="str">
        <f>Matrículas!G14</f>
        <v>FA DESMOND</v>
      </c>
      <c r="D11" s="122" t="str">
        <f>Matrículas!C14</f>
        <v>JOSE PABLO BACETE GRANELL</v>
      </c>
      <c r="E11" s="165">
        <v>0.5213541666666667</v>
      </c>
      <c r="F11" s="165">
        <v>0.5228819444444445</v>
      </c>
      <c r="G11" s="63">
        <f>IF(E11=":     :","       :       :     ",(E11-$E$6))</f>
        <v>0.06302083333333336</v>
      </c>
      <c r="H11" s="66">
        <f>IF(E11=":     :","        ",(Datos!M$9/G11)/24)</f>
        <v>13.884297520661152</v>
      </c>
      <c r="I11" s="151">
        <v>0.5991898148148148</v>
      </c>
      <c r="J11" s="151">
        <v>0.6005439814814815</v>
      </c>
      <c r="K11" s="63">
        <f>IF(I11=":     :","       :       :        ",I11-(F11+Datos!M$10))</f>
        <v>0.055474537037036975</v>
      </c>
      <c r="L11" s="66">
        <f>IF(I11=":     :","       ",(Datos!M$11/K11)/24)</f>
        <v>14.64635927394118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63">
        <f>J11</f>
        <v>0.6005439814814815</v>
      </c>
      <c r="Z11" s="63">
        <f>G11+K11</f>
        <v>0.11849537037037033</v>
      </c>
      <c r="AA11" s="150">
        <f>IF(J11=":     :"," ",J11-(Datos!M$6+Datos!M$5))</f>
        <v>0.12137731481481484</v>
      </c>
      <c r="AB11" s="149"/>
      <c r="AC11" s="163">
        <f>IF(Z11=" ","  ",(Datos!M$4/Z11)/24)</f>
        <v>14.241062707560076</v>
      </c>
      <c r="AD11" s="63">
        <f>IF(F11=":     :"," ",(F11-E11)+(J11-I11))</f>
        <v>0.002881944444444451</v>
      </c>
    </row>
    <row r="12" spans="1:30" ht="24" customHeight="1">
      <c r="A12" s="162">
        <v>3</v>
      </c>
      <c r="B12" s="164">
        <f>Matrículas!B12</f>
        <v>92</v>
      </c>
      <c r="C12" s="113" t="str">
        <f>Matrículas!G12</f>
        <v>ESSO BLUES</v>
      </c>
      <c r="D12" s="122" t="str">
        <f>Matrículas!C12</f>
        <v>GIL RIAL PLA</v>
      </c>
      <c r="E12" s="63">
        <v>0.5211111111111111</v>
      </c>
      <c r="F12" s="63">
        <v>0.5233796296296297</v>
      </c>
      <c r="G12" s="63">
        <f>IF(E12=":     :","       :       :     ",(E12-$E$6))</f>
        <v>0.06277777777777777</v>
      </c>
      <c r="H12" s="66">
        <f>IF(E12=":     :","        ",(Datos!M$9/G12)/24)</f>
        <v>13.938053097345135</v>
      </c>
      <c r="I12" s="63">
        <v>0.5989699074074074</v>
      </c>
      <c r="J12" s="63">
        <v>0.6029976851851852</v>
      </c>
      <c r="K12" s="63">
        <f>IF(I12=":     :","       :       :        ",I12-(F12+Datos!M$10))</f>
        <v>0.054756944444444344</v>
      </c>
      <c r="L12" s="66">
        <f>IF(I12=":     :","       ",(Datos!M$11/K12)/24)</f>
        <v>14.838300570703895</v>
      </c>
      <c r="M12" s="63"/>
      <c r="N12" s="63"/>
      <c r="O12" s="63"/>
      <c r="P12" s="66"/>
      <c r="Q12" s="63"/>
      <c r="R12" s="63"/>
      <c r="S12" s="63"/>
      <c r="T12" s="66"/>
      <c r="U12" s="63"/>
      <c r="V12" s="63"/>
      <c r="W12" s="63"/>
      <c r="X12" s="66"/>
      <c r="Y12" s="63">
        <f>J12</f>
        <v>0.6029976851851852</v>
      </c>
      <c r="Z12" s="63">
        <f>G12+K12</f>
        <v>0.11753472222222211</v>
      </c>
      <c r="AA12" s="150">
        <f>IF(J12=":     :"," ",J12-(Datos!M$6+Datos!M$5))</f>
        <v>0.12383101851851852</v>
      </c>
      <c r="AB12" s="150"/>
      <c r="AC12" s="163">
        <f>IF(Z12=" ","  ",(Datos!M$4/Z12)/24)</f>
        <v>14.357459379615968</v>
      </c>
      <c r="AD12" s="63">
        <f>IF(F12=":     :"," ",(F12-E12)+(J12-I12))</f>
        <v>0.006296296296296355</v>
      </c>
    </row>
    <row r="13" spans="1:30" ht="24" customHeight="1">
      <c r="A13" s="162">
        <v>4</v>
      </c>
      <c r="B13" s="164">
        <f>Matrículas!B9</f>
        <v>95</v>
      </c>
      <c r="C13" s="113" t="str">
        <f>Matrículas!G9</f>
        <v>CHEROKEE</v>
      </c>
      <c r="D13" s="122" t="str">
        <f>Matrículas!C9</f>
        <v>JOAN GONELL NAVARRO</v>
      </c>
      <c r="E13" s="63">
        <v>0.5258217592592592</v>
      </c>
      <c r="F13" s="63">
        <v>0.5287731481481481</v>
      </c>
      <c r="G13" s="63">
        <f>IF(E13=":     :","       :       :     ",(E13-$E$6))</f>
        <v>0.06748842592592591</v>
      </c>
      <c r="H13" s="66">
        <f>IF(E13=":     :","        ",(Datos!M$9/G13)/24)</f>
        <v>12.965186074429775</v>
      </c>
      <c r="I13" s="63">
        <v>0.6093402777777778</v>
      </c>
      <c r="J13" s="63">
        <v>0.6119212962962963</v>
      </c>
      <c r="K13" s="63">
        <f>IF(I13=":     :","       :       :        ",I13-(F13+Datos!M$10))</f>
        <v>0.05973379629629627</v>
      </c>
      <c r="L13" s="66">
        <f>IF(I13=":     :","       ",(Datos!M$11/K13)/24)</f>
        <v>13.602015113350133</v>
      </c>
      <c r="M13" s="63"/>
      <c r="N13" s="63"/>
      <c r="O13" s="63"/>
      <c r="P13" s="66"/>
      <c r="Q13" s="63"/>
      <c r="R13" s="63"/>
      <c r="S13" s="63"/>
      <c r="T13" s="66"/>
      <c r="U13" s="63"/>
      <c r="V13" s="63"/>
      <c r="W13" s="63"/>
      <c r="X13" s="66"/>
      <c r="Y13" s="63">
        <f>J13</f>
        <v>0.6119212962962963</v>
      </c>
      <c r="Z13" s="63">
        <f>G13+K13</f>
        <v>0.12722222222222218</v>
      </c>
      <c r="AA13" s="150">
        <f>IF(J13=":     :"," ",J13-(Datos!M$6+Datos!M$5))</f>
        <v>0.1327546296296297</v>
      </c>
      <c r="AB13" s="150"/>
      <c r="AC13" s="163">
        <f>IF(Z13=" ","  ",(Datos!M$4/Z13)/24)</f>
        <v>13.264192139737995</v>
      </c>
      <c r="AD13" s="63">
        <f>IF(F13=":     :"," ",(F13-E13)+(J13-I13))</f>
        <v>0.005532407407407458</v>
      </c>
    </row>
    <row r="14" spans="1:30" ht="24" customHeight="1">
      <c r="A14" s="162">
        <v>5</v>
      </c>
      <c r="B14" s="164">
        <f>Matrículas!B15</f>
        <v>93</v>
      </c>
      <c r="C14" s="113" t="str">
        <f>Matrículas!G15</f>
        <v>ED GOBI</v>
      </c>
      <c r="D14" s="122" t="str">
        <f>Matrículas!C15</f>
        <v>CHRISTIAN FERNANDEZ</v>
      </c>
      <c r="E14" s="63">
        <v>0.5267361111111112</v>
      </c>
      <c r="F14" s="63">
        <v>0.5310416666666666</v>
      </c>
      <c r="G14" s="63">
        <f>IF(E14=":     :","       :       :     ",(E14-$E$6))</f>
        <v>0.06840277777777787</v>
      </c>
      <c r="H14" s="66">
        <f>IF(E14=":     :","        ",(Datos!M$9/G14)/24)</f>
        <v>12.791878172588817</v>
      </c>
      <c r="I14" s="63">
        <v>0.6093287037037037</v>
      </c>
      <c r="J14" s="63">
        <v>0.6121875</v>
      </c>
      <c r="K14" s="63">
        <f>IF(I14=":     :","       :       :        ",I14-(F14+Datos!M$10))</f>
        <v>0.05745370370370373</v>
      </c>
      <c r="L14" s="66">
        <f>IF(I14=":     :","       ",(Datos!M$11/K14)/24)</f>
        <v>14.14182111200644</v>
      </c>
      <c r="M14" s="63"/>
      <c r="N14" s="63"/>
      <c r="O14" s="63"/>
      <c r="P14" s="66"/>
      <c r="Q14" s="63"/>
      <c r="R14" s="63"/>
      <c r="S14" s="63"/>
      <c r="T14" s="66"/>
      <c r="U14" s="63"/>
      <c r="V14" s="63"/>
      <c r="W14" s="63"/>
      <c r="X14" s="66"/>
      <c r="Y14" s="63">
        <f>J14</f>
        <v>0.6121875</v>
      </c>
      <c r="Z14" s="63">
        <f>G14+K14</f>
        <v>0.1258564814814816</v>
      </c>
      <c r="AA14" s="150">
        <f>IF(J14=":     :"," ",J14-(Datos!M$6+Datos!M$5))</f>
        <v>0.13302083333333337</v>
      </c>
      <c r="AB14" s="150"/>
      <c r="AC14" s="163">
        <f>IF(Z14=" ","  ",(Datos!M$4/Z14)/24)</f>
        <v>13.408129483170853</v>
      </c>
      <c r="AD14" s="63">
        <f>IF(F14=":     :"," ",(F14-E14)+(J14-I14))</f>
        <v>0.0071643518518517135</v>
      </c>
    </row>
    <row r="15" spans="1:30" ht="20.25">
      <c r="A15" s="162">
        <v>6</v>
      </c>
      <c r="B15" s="164">
        <f>Matrículas!B8</f>
        <v>94</v>
      </c>
      <c r="C15" s="113" t="str">
        <f>Matrículas!G8</f>
        <v>FAMOSA</v>
      </c>
      <c r="D15" s="122" t="str">
        <f>Matrículas!C8</f>
        <v>PABLO HERNANDORENA ESCRICH</v>
      </c>
      <c r="E15" s="174">
        <v>0.5258101851851852</v>
      </c>
      <c r="F15" s="165">
        <v>0.5287615740740741</v>
      </c>
      <c r="G15" s="63">
        <f>IF(E15=":     :","       :       :     ",(E15-$E$6))</f>
        <v>0.06747685185185187</v>
      </c>
      <c r="H15" s="66">
        <f>IF(E15=":     :","        ",(Datos!M$9/G15)/24)</f>
        <v>12.96740994854202</v>
      </c>
      <c r="I15" s="151">
        <v>0.6093518518518518</v>
      </c>
      <c r="J15" s="151">
        <v>0.6125694444444444</v>
      </c>
      <c r="K15" s="63">
        <f>IF(I15=":     :","       :       :        ",I15-(F15+Datos!M$10))</f>
        <v>0.05975694444444435</v>
      </c>
      <c r="L15" s="66">
        <f>IF(I15=":     :","       ",(Datos!M$11/K15)/24)</f>
        <v>13.59674607786173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63">
        <f>J15</f>
        <v>0.6125694444444444</v>
      </c>
      <c r="Z15" s="63">
        <f>G15+K15</f>
        <v>0.12723379629629622</v>
      </c>
      <c r="AA15" s="150">
        <f>IF(J15=":     :"," ",J15-(Datos!M$6+Datos!M$5))</f>
        <v>0.13340277777777776</v>
      </c>
      <c r="AB15" s="149"/>
      <c r="AC15" s="163">
        <f>IF(Z15=" ","  ",(Datos!M$4/Z15)/24)</f>
        <v>13.26298553625035</v>
      </c>
      <c r="AD15" s="63">
        <f>IF(F15=":     :"," ",(F15-E15)+(J15-I15))</f>
        <v>0.006168981481481484</v>
      </c>
    </row>
    <row r="16" spans="1:30" ht="24" customHeight="1">
      <c r="A16" s="162">
        <v>7</v>
      </c>
      <c r="B16" s="164">
        <f>Matrículas!B10</f>
        <v>97</v>
      </c>
      <c r="C16" s="113" t="str">
        <f>Matrículas!G10</f>
        <v>NATUR GAVELL</v>
      </c>
      <c r="D16" s="122" t="str">
        <f>Matrículas!C10</f>
        <v>DIEGO SENENT BALANZÁ</v>
      </c>
      <c r="E16" s="63">
        <v>0.5265856481481481</v>
      </c>
      <c r="F16" s="63">
        <v>0.5281365740740741</v>
      </c>
      <c r="G16" s="63">
        <f>IF(E16=":     :","       :       :     ",(E16-$E$6))</f>
        <v>0.06825231481481481</v>
      </c>
      <c r="H16" s="66">
        <f>IF(E16=":     :","        ",(Datos!M$9/G16)/24)</f>
        <v>12.820078005765644</v>
      </c>
      <c r="I16" s="63">
        <v>0.6120833333333333</v>
      </c>
      <c r="J16" s="63">
        <v>0.6136458333333333</v>
      </c>
      <c r="K16" s="63">
        <f>IF(I16=":     :","       :       :        ",I16-(F16+Datos!M$10))</f>
        <v>0.06311342592592584</v>
      </c>
      <c r="L16" s="66">
        <f>IF(I16=":     :","       ",(Datos!M$11/K16)/24)</f>
        <v>12.873647533467834</v>
      </c>
      <c r="M16" s="63"/>
      <c r="N16" s="63"/>
      <c r="O16" s="63"/>
      <c r="P16" s="66"/>
      <c r="Q16" s="63"/>
      <c r="R16" s="63"/>
      <c r="S16" s="63"/>
      <c r="T16" s="66"/>
      <c r="U16" s="63"/>
      <c r="V16" s="63"/>
      <c r="W16" s="63"/>
      <c r="X16" s="66"/>
      <c r="Y16" s="63">
        <f>J16</f>
        <v>0.6136458333333333</v>
      </c>
      <c r="Z16" s="63">
        <f>G16+K16</f>
        <v>0.13136574074074064</v>
      </c>
      <c r="AA16" s="150">
        <f>IF(J16=":     :"," ",J16-(Datos!M$6+Datos!M$5))</f>
        <v>0.1344791666666667</v>
      </c>
      <c r="AB16" s="150"/>
      <c r="AC16" s="163">
        <f>IF(Z16=" ","  ",(Datos!M$4/Z16)/24)</f>
        <v>12.845814977973577</v>
      </c>
      <c r="AD16" s="63">
        <f>IF(F16=":     :"," ",(F16-E16)+(J16-I16))</f>
        <v>0.0031134259259260055</v>
      </c>
    </row>
    <row r="17" spans="1:30" ht="24" customHeight="1">
      <c r="A17" s="162">
        <v>8</v>
      </c>
      <c r="B17" s="164">
        <f>Matrículas!B11</f>
        <v>98</v>
      </c>
      <c r="C17" s="113" t="str">
        <f>Matrículas!G11</f>
        <v>NATUR NADIYA</v>
      </c>
      <c r="D17" s="122" t="str">
        <f>Matrículas!C11</f>
        <v>ALFREDO GARCIA PRIETO</v>
      </c>
      <c r="E17" s="63">
        <v>0.5265740740740741</v>
      </c>
      <c r="F17" s="63">
        <v>0.5281481481481481</v>
      </c>
      <c r="G17" s="63">
        <f>IF(E17=":     :","       :       :     ",(E17-$E$6))</f>
        <v>0.06824074074074077</v>
      </c>
      <c r="H17" s="66">
        <f>IF(E17=":     :","        ",(Datos!M$9/G17)/24)</f>
        <v>12.822252374491176</v>
      </c>
      <c r="I17" s="63">
        <v>0.6120949074074075</v>
      </c>
      <c r="J17" s="63">
        <v>0.6136574074074074</v>
      </c>
      <c r="K17" s="63">
        <f>IF(I17=":     :","       :       :        ",I17-(F17+Datos!M$10))</f>
        <v>0.06311342592592595</v>
      </c>
      <c r="L17" s="66">
        <f>IF(I17=":     :","       ",(Datos!M$11/K17)/24)</f>
        <v>12.87364753346781</v>
      </c>
      <c r="M17" s="63"/>
      <c r="N17" s="63"/>
      <c r="O17" s="63"/>
      <c r="P17" s="66"/>
      <c r="Q17" s="63"/>
      <c r="R17" s="63"/>
      <c r="S17" s="63"/>
      <c r="T17" s="66"/>
      <c r="U17" s="63"/>
      <c r="V17" s="63"/>
      <c r="W17" s="63"/>
      <c r="X17" s="66"/>
      <c r="Y17" s="63">
        <f>J17</f>
        <v>0.6136574074074074</v>
      </c>
      <c r="Z17" s="63">
        <f>G17+K17</f>
        <v>0.13135416666666672</v>
      </c>
      <c r="AA17" s="150">
        <f>IF(J17=":     :"," ",J17-(Datos!M$6+Datos!M$5))</f>
        <v>0.13449074074074074</v>
      </c>
      <c r="AB17" s="150"/>
      <c r="AC17" s="163">
        <f>IF(Z17=" ","  ",(Datos!M$4/Z17)/24)</f>
        <v>12.84694686756542</v>
      </c>
      <c r="AD17" s="63">
        <f>IF(F17=":     :"," ",(F17-E17)+(J17-I17))</f>
        <v>0.0031365740740739723</v>
      </c>
    </row>
    <row r="18" spans="1:30" ht="24" customHeight="1">
      <c r="A18" s="162"/>
      <c r="B18" s="164"/>
      <c r="C18" s="113"/>
      <c r="D18" s="122"/>
      <c r="E18" s="63"/>
      <c r="F18" s="63"/>
      <c r="G18" s="63"/>
      <c r="H18" s="66"/>
      <c r="I18" s="63"/>
      <c r="J18" s="63"/>
      <c r="K18" s="63"/>
      <c r="L18" s="66"/>
      <c r="M18" s="63"/>
      <c r="N18" s="63"/>
      <c r="O18" s="63"/>
      <c r="P18" s="66"/>
      <c r="Q18" s="63"/>
      <c r="R18" s="63"/>
      <c r="S18" s="63"/>
      <c r="T18" s="66"/>
      <c r="U18" s="63"/>
      <c r="V18" s="63"/>
      <c r="W18" s="63"/>
      <c r="X18" s="66"/>
      <c r="Y18" s="63"/>
      <c r="Z18" s="63"/>
      <c r="AA18" s="150"/>
      <c r="AB18" s="150"/>
      <c r="AC18" s="163"/>
      <c r="AD18" s="63"/>
    </row>
    <row r="19" spans="1:30" ht="24" customHeight="1">
      <c r="A19" s="162"/>
      <c r="B19" s="164"/>
      <c r="C19" s="113"/>
      <c r="D19" s="122"/>
      <c r="E19" s="63"/>
      <c r="F19" s="63"/>
      <c r="G19" s="63"/>
      <c r="H19" s="66"/>
      <c r="I19" s="63"/>
      <c r="J19" s="63"/>
      <c r="K19" s="63"/>
      <c r="L19" s="66"/>
      <c r="M19" s="63"/>
      <c r="N19" s="63"/>
      <c r="O19" s="63"/>
      <c r="P19" s="66"/>
      <c r="Q19" s="63"/>
      <c r="R19" s="63"/>
      <c r="S19" s="63"/>
      <c r="T19" s="66"/>
      <c r="U19" s="63"/>
      <c r="V19" s="63"/>
      <c r="W19" s="63"/>
      <c r="X19" s="66"/>
      <c r="Y19" s="63"/>
      <c r="Z19" s="63"/>
      <c r="AA19" s="150"/>
      <c r="AB19" s="150"/>
      <c r="AC19" s="163"/>
      <c r="AD19" s="63"/>
    </row>
    <row r="20" spans="1:30" ht="21" customHeight="1">
      <c r="A20" s="162"/>
      <c r="B20" s="164">
        <f>Matrículas!B19</f>
        <v>0</v>
      </c>
      <c r="C20" s="113" t="s">
        <v>101</v>
      </c>
      <c r="D20" s="113" t="s">
        <v>121</v>
      </c>
      <c r="E20" s="63"/>
      <c r="F20" s="63"/>
      <c r="G20" s="63"/>
      <c r="H20" s="66"/>
      <c r="I20" s="63"/>
      <c r="J20" s="63"/>
      <c r="K20" s="63"/>
      <c r="L20" s="66"/>
      <c r="M20" s="63"/>
      <c r="N20" s="63"/>
      <c r="O20" s="63"/>
      <c r="P20" s="66"/>
      <c r="Q20" s="63"/>
      <c r="R20" s="63"/>
      <c r="S20" s="63"/>
      <c r="T20" s="66"/>
      <c r="U20" s="63"/>
      <c r="V20" s="63"/>
      <c r="W20" s="63"/>
      <c r="X20" s="66"/>
      <c r="Y20" s="63"/>
      <c r="Z20" s="63"/>
      <c r="AA20" s="150"/>
      <c r="AB20" s="150"/>
      <c r="AC20" s="163"/>
      <c r="AD20" s="63"/>
    </row>
    <row r="21" spans="1:30" ht="20.25">
      <c r="A21" s="162"/>
      <c r="B21" s="164">
        <f>Matrículas!B18</f>
        <v>0</v>
      </c>
      <c r="C21" s="113">
        <f>Matrículas!G18</f>
        <v>0</v>
      </c>
      <c r="D21" s="122">
        <f>Matrículas!C18</f>
        <v>0</v>
      </c>
      <c r="E21" s="151"/>
      <c r="F21" s="151"/>
      <c r="G21" s="63"/>
      <c r="H21" s="66"/>
      <c r="I21" s="151"/>
      <c r="J21" s="151"/>
      <c r="K21" s="63"/>
      <c r="L21" s="66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63"/>
      <c r="Z21" s="63"/>
      <c r="AA21" s="150"/>
      <c r="AB21" s="149"/>
      <c r="AC21" s="163"/>
      <c r="AD21" s="63"/>
    </row>
    <row r="22" spans="1:30" ht="20.25">
      <c r="A22" s="162"/>
      <c r="B22" s="164">
        <f>Matrículas!B19</f>
        <v>0</v>
      </c>
      <c r="C22" s="113">
        <f>Matrículas!G19</f>
        <v>0</v>
      </c>
      <c r="D22" s="122">
        <f>Matrículas!C19</f>
        <v>0</v>
      </c>
      <c r="E22" s="151"/>
      <c r="F22" s="151"/>
      <c r="G22" s="63"/>
      <c r="H22" s="66"/>
      <c r="I22" s="151"/>
      <c r="J22" s="151"/>
      <c r="K22" s="63"/>
      <c r="L22" s="66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63"/>
      <c r="Z22" s="63"/>
      <c r="AA22" s="150"/>
      <c r="AB22" s="149"/>
      <c r="AC22" s="163"/>
      <c r="AD22" s="63"/>
    </row>
    <row r="23" spans="1:30" ht="20.25">
      <c r="A23" s="162"/>
      <c r="B23" s="164">
        <f>Matrículas!B20</f>
        <v>0</v>
      </c>
      <c r="C23" s="113">
        <f>Matrículas!G20</f>
        <v>0</v>
      </c>
      <c r="D23" s="122">
        <f>Matrículas!C20</f>
        <v>0</v>
      </c>
      <c r="E23" s="151"/>
      <c r="F23" s="151"/>
      <c r="G23" s="63"/>
      <c r="H23" s="66"/>
      <c r="I23" s="151"/>
      <c r="J23" s="151"/>
      <c r="K23" s="63"/>
      <c r="L23" s="66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63"/>
      <c r="Z23" s="63"/>
      <c r="AA23" s="150"/>
      <c r="AB23" s="149"/>
      <c r="AC23" s="163"/>
      <c r="AD23" s="63"/>
    </row>
    <row r="24" spans="1:30" ht="20.25">
      <c r="A24" s="162"/>
      <c r="B24" s="164">
        <f>Matrículas!B21</f>
        <v>0</v>
      </c>
      <c r="C24" s="113">
        <f>Matrículas!G21</f>
        <v>0</v>
      </c>
      <c r="D24" s="122">
        <f>Matrículas!C21</f>
        <v>0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72"/>
      <c r="AD24" s="149"/>
    </row>
    <row r="25" spans="1:30" ht="20.25">
      <c r="A25" s="162"/>
      <c r="B25" s="164">
        <f>Matrículas!B22</f>
        <v>0</v>
      </c>
      <c r="C25" s="113">
        <f>Matrículas!G22</f>
        <v>0</v>
      </c>
      <c r="D25" s="122">
        <f>Matrículas!C22</f>
        <v>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72"/>
      <c r="AD25" s="149"/>
    </row>
    <row r="26" spans="1:30" ht="20.25">
      <c r="A26" s="162"/>
      <c r="B26" s="164">
        <f>Matrículas!B23</f>
        <v>0</v>
      </c>
      <c r="C26" s="113">
        <f>Matrículas!G23</f>
        <v>0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72"/>
      <c r="AD26" s="149"/>
    </row>
    <row r="27" spans="1:30" ht="20.25">
      <c r="A27" s="162"/>
      <c r="B27" s="164">
        <f>Matrículas!B24</f>
        <v>0</v>
      </c>
      <c r="C27" s="113">
        <f>Matrículas!G24</f>
        <v>0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72"/>
      <c r="AD27" s="149"/>
    </row>
    <row r="28" spans="1:30" ht="20.25">
      <c r="A28" s="162"/>
      <c r="B28" s="164">
        <f>Matrículas!B25</f>
        <v>0</v>
      </c>
      <c r="C28" s="113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72"/>
      <c r="AD28" s="149"/>
    </row>
  </sheetData>
  <sheetProtection/>
  <mergeCells count="8">
    <mergeCell ref="AD8:AD9"/>
    <mergeCell ref="D2:AC2"/>
    <mergeCell ref="E8:F8"/>
    <mergeCell ref="I8:J8"/>
    <mergeCell ref="M8:N8"/>
    <mergeCell ref="Q8:R8"/>
    <mergeCell ref="U8:V8"/>
    <mergeCell ref="E6:F6"/>
  </mergeCells>
  <printOptions horizontalCentered="1"/>
  <pageMargins left="0" right="0.1968503937007874" top="0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DIEGO</cp:lastModifiedBy>
  <cp:lastPrinted>2016-11-11T15:10:52Z</cp:lastPrinted>
  <dcterms:created xsi:type="dcterms:W3CDTF">2000-07-10T00:37:11Z</dcterms:created>
  <dcterms:modified xsi:type="dcterms:W3CDTF">2016-11-13T08:32:03Z</dcterms:modified>
  <cp:category/>
  <cp:version/>
  <cp:contentType/>
  <cp:contentStatus/>
</cp:coreProperties>
</file>