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809" activeTab="2"/>
  </bookViews>
  <sheets>
    <sheet name="Datos" sheetId="1" r:id="rId1"/>
    <sheet name="Matrículas" sheetId="2" r:id="rId2"/>
    <sheet name="Resultados" sheetId="3" r:id="rId3"/>
  </sheets>
  <definedNames>
    <definedName name="_xlnm.Print_Area" localSheetId="0">'Datos'!$A$1:$J$33</definedName>
    <definedName name="_xlnm.Print_Area" localSheetId="1">'Matrículas'!$A$1:$M$25</definedName>
    <definedName name="_xlnm.Print_Area">'Datos'!$A$1:$J$31</definedName>
    <definedName name="_xlnm.Print_Titles" localSheetId="1">'Matrículas'!$A:$A,'Matrículas'!$1:$7</definedName>
    <definedName name="_xlnm.Print_Titles" localSheetId="2">'Resultados'!$A:$A,'Resultados'!$2:$9</definedName>
  </definedNames>
  <calcPr fullCalcOnLoad="1"/>
</workbook>
</file>

<file path=xl/sharedStrings.xml><?xml version="1.0" encoding="utf-8"?>
<sst xmlns="http://schemas.openxmlformats.org/spreadsheetml/2006/main" count="173" uniqueCount="114">
  <si>
    <t>FASE   I</t>
  </si>
  <si>
    <t>TOTALES</t>
  </si>
  <si>
    <t>HORA SALIDA</t>
  </si>
  <si>
    <t>DISTANCIA</t>
  </si>
  <si>
    <t>VELOCIDAD MÍNIMA</t>
  </si>
  <si>
    <t>TIEMPO LÍMITE</t>
  </si>
  <si>
    <t>CIERRE CONTROL</t>
  </si>
  <si>
    <t>Descanso Obligatorio</t>
  </si>
  <si>
    <t xml:space="preserve">  Horas</t>
  </si>
  <si>
    <t xml:space="preserve">  Km</t>
  </si>
  <si>
    <t xml:space="preserve">  Km/H</t>
  </si>
  <si>
    <t xml:space="preserve"> Minutos</t>
  </si>
  <si>
    <t>Km. TOTALES</t>
  </si>
  <si>
    <t>NÚMERO FASES</t>
  </si>
  <si>
    <t>VEL MIN.</t>
  </si>
  <si>
    <t>TIEMPO TOTAL</t>
  </si>
  <si>
    <t>DESCANSO TOTAL</t>
  </si>
  <si>
    <t>FASE   II</t>
  </si>
  <si>
    <t>IMPORTANTE</t>
  </si>
  <si>
    <t xml:space="preserve"> A. M.</t>
  </si>
  <si>
    <t>CE   0</t>
  </si>
  <si>
    <t>Horas</t>
  </si>
  <si>
    <t xml:space="preserve"> Km.</t>
  </si>
  <si>
    <t xml:space="preserve"> Km/H</t>
  </si>
  <si>
    <t xml:space="preserve"> Horas</t>
  </si>
  <si>
    <t>FASE I</t>
  </si>
  <si>
    <t>km.</t>
  </si>
  <si>
    <t>FASE II</t>
  </si>
  <si>
    <t>FASE III</t>
  </si>
  <si>
    <t>FASE IV</t>
  </si>
  <si>
    <t>FASE V</t>
  </si>
  <si>
    <t>Desc. Obligat.</t>
  </si>
  <si>
    <t>Lugar:</t>
  </si>
  <si>
    <t>Fecha:</t>
  </si>
  <si>
    <t>Kilometros totales</t>
  </si>
  <si>
    <t>Descanso total</t>
  </si>
  <si>
    <t>Hora de salida</t>
  </si>
  <si>
    <t>Velocidad Mínima:</t>
  </si>
  <si>
    <t>Kilómetros 1º Fase</t>
  </si>
  <si>
    <t xml:space="preserve">Descanso </t>
  </si>
  <si>
    <t>Kilómetros 2° Fase</t>
  </si>
  <si>
    <t>Descanso</t>
  </si>
  <si>
    <t>Kilómetros 3° Fase</t>
  </si>
  <si>
    <t>Kilómetros 4° Fase</t>
  </si>
  <si>
    <t>Kilómetros 5º Fase</t>
  </si>
  <si>
    <t>Km.</t>
  </si>
  <si>
    <t>DECLARACIÓN de PARTICIPANTES</t>
  </si>
  <si>
    <t>FECHA:</t>
  </si>
  <si>
    <t xml:space="preserve">KM. :     </t>
  </si>
  <si>
    <t>MATRÍCULAS Y REPARTO DE DORSALES</t>
  </si>
  <si>
    <t>NOMBRE</t>
  </si>
  <si>
    <t>LDN</t>
  </si>
  <si>
    <t>Sexo</t>
  </si>
  <si>
    <t xml:space="preserve"> RAZA</t>
  </si>
  <si>
    <t>CAPA</t>
  </si>
  <si>
    <t>LAC</t>
  </si>
  <si>
    <t>LIC</t>
  </si>
  <si>
    <t>H. SALIDA:</t>
  </si>
  <si>
    <t>CATEGORÍA:</t>
  </si>
  <si>
    <t>Nació</t>
  </si>
  <si>
    <t>CABALLO</t>
  </si>
  <si>
    <t>Nº</t>
  </si>
  <si>
    <t>VET GATE</t>
  </si>
  <si>
    <t>1º</t>
  </si>
  <si>
    <t>2º</t>
  </si>
  <si>
    <t>CE 1</t>
  </si>
  <si>
    <t>Según Control</t>
  </si>
  <si>
    <t>JINETE</t>
  </si>
  <si>
    <t>SAL</t>
  </si>
  <si>
    <t>DOR</t>
  </si>
  <si>
    <t>TOTAL :</t>
  </si>
  <si>
    <t>2.ª FASE</t>
  </si>
  <si>
    <t>TIEMPO</t>
  </si>
  <si>
    <t>PRUEBA</t>
  </si>
  <si>
    <t>Tiempo</t>
  </si>
  <si>
    <t>Km/h</t>
  </si>
  <si>
    <t>ORDEN</t>
  </si>
  <si>
    <t>Llegada</t>
  </si>
  <si>
    <t>Contr. Vet.</t>
  </si>
  <si>
    <t>TOTAL</t>
  </si>
  <si>
    <t xml:space="preserve"> HORA de SALIDA:</t>
  </si>
  <si>
    <t>CE 7</t>
  </si>
  <si>
    <t>Descanso Total</t>
  </si>
  <si>
    <t>1.ª FASE</t>
  </si>
  <si>
    <t>3.ª FASE</t>
  </si>
  <si>
    <t>Salida</t>
  </si>
  <si>
    <t xml:space="preserve">    Dorsal</t>
  </si>
  <si>
    <t>FINAL</t>
  </si>
  <si>
    <t>Km</t>
  </si>
  <si>
    <t>Recupe-ración</t>
  </si>
  <si>
    <t>Acumuladas</t>
  </si>
  <si>
    <t>4.ª FASE</t>
  </si>
  <si>
    <t>5.ª FASE</t>
  </si>
  <si>
    <t>Hora VET</t>
  </si>
  <si>
    <t>CARRERA</t>
  </si>
  <si>
    <t>PROMO</t>
  </si>
  <si>
    <t>A. M.</t>
  </si>
  <si>
    <t>VELOCIDAD MAXIMA</t>
  </si>
  <si>
    <t xml:space="preserve">  Km/h</t>
  </si>
  <si>
    <t>TIEMPO MINIMO</t>
  </si>
  <si>
    <t>Velocidad Maxima:</t>
  </si>
  <si>
    <t>PROMOCION</t>
  </si>
  <si>
    <t>CET-P 40</t>
  </si>
  <si>
    <t xml:space="preserve"> Se conceden 2 presentaciones al Control Veterinario; la primera voluntaria, la segunda el control obligatorio. La carrera termina en la línea de acceso al Control Veterinario. Pulso 64/m</t>
  </si>
  <si>
    <t>V RAID HÍPICO BULERIAS - ALTO TURIA</t>
  </si>
  <si>
    <t>Titaguas</t>
  </si>
  <si>
    <t>JOSE MARIA HURTADO LEON</t>
  </si>
  <si>
    <t>CRISIS</t>
  </si>
  <si>
    <t>TERJE SMESTAD</t>
  </si>
  <si>
    <t>TOYOTA 99</t>
  </si>
  <si>
    <t>CHRISTIAN FERNANDEZ GARCIA</t>
  </si>
  <si>
    <t>ED GOBI</t>
  </si>
  <si>
    <t>S/C</t>
  </si>
  <si>
    <t>FTQGA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</si>
</sst>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hh\.mm"/>
    <numFmt numFmtId="183" formatCode="hh\.mm\.ss"/>
    <numFmt numFmtId="184" formatCode="_(* #,##0_);_(* \(#,##0\);_(* &quot;-&quot;_);_(@_)"/>
    <numFmt numFmtId="185" formatCode=";;;"/>
    <numFmt numFmtId="186" formatCode="mmmm\ d\,\ yyyy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0.0"/>
    <numFmt numFmtId="191" formatCode="0.000"/>
    <numFmt numFmtId="192" formatCode="00000"/>
    <numFmt numFmtId="193" formatCode="[$-40A]dddd\,\ dd&quot; de &quot;mmmm&quot; de &quot;yyyy"/>
    <numFmt numFmtId="194" formatCode="dd/mm/yyyy;@"/>
    <numFmt numFmtId="195" formatCode="d/m/yy;@"/>
    <numFmt numFmtId="196" formatCode="[$-40A]d&quot; de &quot;mmmm&quot; de &quot;yyyy;@"/>
    <numFmt numFmtId="197" formatCode="dd\-mm\-yy;@"/>
    <numFmt numFmtId="198" formatCode="[$-F400]h:mm:ss\ AM/PM"/>
    <numFmt numFmtId="199" formatCode="_-* #,##0.00\ [$€-1]_-;\-* #,##0.00\ [$€-1]_-;_-* &quot;-&quot;??\ [$€-1]_-"/>
    <numFmt numFmtId="200" formatCode="[$-C0A]dddd\,\ dd&quot; de &quot;mmmm&quot; de &quot;yyyy"/>
    <numFmt numFmtId="201" formatCode="d\-m\-yy;@"/>
    <numFmt numFmtId="202" formatCode="h:mm:ss;@"/>
  </numFmts>
  <fonts count="5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b/>
      <sz val="12"/>
      <name val="Times New Roman"/>
      <family val="1"/>
    </font>
    <font>
      <sz val="10"/>
      <name val="Arial"/>
      <family val="2"/>
    </font>
    <font>
      <b/>
      <i/>
      <sz val="3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8"/>
      <color indexed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i/>
      <sz val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24"/>
      </right>
      <top>
        <color indexed="24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 style="thin"/>
      <top>
        <color indexed="24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>
        <color indexed="63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84" fontId="6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21" fontId="14" fillId="0" borderId="16" xfId="0" applyNumberFormat="1" applyFont="1" applyBorder="1" applyAlignment="1">
      <alignment/>
    </xf>
    <xf numFmtId="0" fontId="8" fillId="0" borderId="15" xfId="0" applyFont="1" applyBorder="1" applyAlignment="1">
      <alignment/>
    </xf>
    <xf numFmtId="21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21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85" fontId="8" fillId="0" borderId="0" xfId="0" applyNumberFormat="1" applyFont="1" applyAlignment="1" applyProtection="1">
      <alignment/>
      <protection hidden="1"/>
    </xf>
    <xf numFmtId="185" fontId="8" fillId="0" borderId="10" xfId="0" applyNumberFormat="1" applyFont="1" applyBorder="1" applyAlignment="1" applyProtection="1">
      <alignment/>
      <protection hidden="1"/>
    </xf>
    <xf numFmtId="0" fontId="5" fillId="1" borderId="18" xfId="0" applyNumberFormat="1" applyFont="1" applyFill="1" applyBorder="1" applyAlignment="1">
      <alignment horizontal="center"/>
    </xf>
    <xf numFmtId="0" fontId="5" fillId="1" borderId="18" xfId="0" applyNumberFormat="1" applyFont="1" applyFill="1" applyBorder="1" applyAlignment="1">
      <alignment horizontal="left"/>
    </xf>
    <xf numFmtId="0" fontId="5" fillId="1" borderId="18" xfId="0" applyNumberFormat="1" applyFont="1" applyFill="1" applyBorder="1" applyAlignment="1">
      <alignment/>
    </xf>
    <xf numFmtId="0" fontId="5" fillId="1" borderId="18" xfId="0" applyNumberFormat="1" applyFont="1" applyFill="1" applyBorder="1" applyAlignment="1">
      <alignment horizontal="right"/>
    </xf>
    <xf numFmtId="0" fontId="8" fillId="1" borderId="18" xfId="0" applyNumberFormat="1" applyFont="1" applyFill="1" applyBorder="1" applyAlignment="1">
      <alignment/>
    </xf>
    <xf numFmtId="183" fontId="5" fillId="1" borderId="18" xfId="0" applyNumberFormat="1" applyFont="1" applyFill="1" applyBorder="1" applyAlignment="1">
      <alignment horizontal="centerContinuous"/>
    </xf>
    <xf numFmtId="185" fontId="8" fillId="0" borderId="18" xfId="0" applyNumberFormat="1" applyFont="1" applyBorder="1" applyAlignment="1" applyProtection="1">
      <alignment/>
      <protection hidden="1"/>
    </xf>
    <xf numFmtId="0" fontId="10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21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2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0" xfId="0" applyNumberFormat="1" applyFont="1" applyBorder="1" applyAlignment="1">
      <alignment/>
    </xf>
    <xf numFmtId="21" fontId="5" fillId="0" borderId="20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0" fontId="8" fillId="0" borderId="25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21" fontId="5" fillId="0" borderId="23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8" xfId="0" applyNumberFormat="1" applyFont="1" applyBorder="1" applyAlignment="1">
      <alignment horizontal="centerContinuous"/>
    </xf>
    <xf numFmtId="0" fontId="5" fillId="0" borderId="29" xfId="0" applyNumberFormat="1" applyFont="1" applyBorder="1" applyAlignment="1">
      <alignment horizontal="centerContinuous"/>
    </xf>
    <xf numFmtId="183" fontId="5" fillId="0" borderId="20" xfId="0" applyNumberFormat="1" applyFont="1" applyBorder="1" applyAlignment="1">
      <alignment horizontal="left"/>
    </xf>
    <xf numFmtId="0" fontId="8" fillId="0" borderId="20" xfId="0" applyNumberFormat="1" applyFont="1" applyBorder="1" applyAlignment="1">
      <alignment/>
    </xf>
    <xf numFmtId="183" fontId="8" fillId="0" borderId="30" xfId="0" applyNumberFormat="1" applyFont="1" applyBorder="1" applyAlignment="1">
      <alignment horizontal="center"/>
    </xf>
    <xf numFmtId="0" fontId="9" fillId="1" borderId="3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8" fillId="0" borderId="30" xfId="0" applyNumberFormat="1" applyFont="1" applyBorder="1" applyAlignment="1">
      <alignment horizontal="center"/>
    </xf>
    <xf numFmtId="185" fontId="5" fillId="0" borderId="0" xfId="0" applyNumberFormat="1" applyFont="1" applyAlignment="1" applyProtection="1">
      <alignment/>
      <protection hidden="1"/>
    </xf>
    <xf numFmtId="0" fontId="12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185" fontId="8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>
      <alignment horizontal="center"/>
    </xf>
    <xf numFmtId="183" fontId="5" fillId="1" borderId="3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83" fontId="13" fillId="0" borderId="25" xfId="0" applyNumberFormat="1" applyFont="1" applyFill="1" applyBorder="1" applyAlignment="1">
      <alignment horizontal="center"/>
    </xf>
    <xf numFmtId="183" fontId="13" fillId="0" borderId="26" xfId="0" applyNumberFormat="1" applyFont="1" applyFill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5" fillId="1" borderId="32" xfId="0" applyNumberFormat="1" applyFont="1" applyFill="1" applyBorder="1" applyAlignment="1">
      <alignment horizontal="right"/>
    </xf>
    <xf numFmtId="0" fontId="8" fillId="1" borderId="32" xfId="0" applyNumberFormat="1" applyFont="1" applyFill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left"/>
    </xf>
    <xf numFmtId="0" fontId="5" fillId="0" borderId="32" xfId="0" applyNumberFormat="1" applyFont="1" applyBorder="1" applyAlignment="1">
      <alignment horizontal="right"/>
    </xf>
    <xf numFmtId="21" fontId="5" fillId="0" borderId="32" xfId="0" applyNumberFormat="1" applyFont="1" applyBorder="1" applyAlignment="1">
      <alignment/>
    </xf>
    <xf numFmtId="0" fontId="9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Continuous"/>
    </xf>
    <xf numFmtId="0" fontId="5" fillId="0" borderId="35" xfId="0" applyNumberFormat="1" applyFont="1" applyBorder="1" applyAlignment="1">
      <alignment horizontal="centerContinuous"/>
    </xf>
    <xf numFmtId="0" fontId="8" fillId="0" borderId="35" xfId="0" applyNumberFormat="1" applyFont="1" applyBorder="1" applyAlignment="1">
      <alignment horizontal="centerContinuous"/>
    </xf>
    <xf numFmtId="0" fontId="8" fillId="0" borderId="36" xfId="0" applyNumberFormat="1" applyFont="1" applyBorder="1" applyAlignment="1">
      <alignment horizontal="centerContinuous"/>
    </xf>
    <xf numFmtId="0" fontId="9" fillId="0" borderId="37" xfId="0" applyNumberFormat="1" applyFont="1" applyBorder="1" applyAlignment="1">
      <alignment horizontal="centerContinuous"/>
    </xf>
    <xf numFmtId="0" fontId="8" fillId="0" borderId="38" xfId="0" applyNumberFormat="1" applyFont="1" applyBorder="1" applyAlignment="1">
      <alignment/>
    </xf>
    <xf numFmtId="0" fontId="5" fillId="0" borderId="39" xfId="0" applyNumberFormat="1" applyFont="1" applyBorder="1" applyAlignment="1">
      <alignment horizontal="centerContinuous" vertical="top"/>
    </xf>
    <xf numFmtId="0" fontId="8" fillId="0" borderId="40" xfId="0" applyNumberFormat="1" applyFont="1" applyBorder="1" applyAlignment="1">
      <alignment horizontal="centerContinuous"/>
    </xf>
    <xf numFmtId="0" fontId="8" fillId="0" borderId="41" xfId="0" applyNumberFormat="1" applyFont="1" applyBorder="1" applyAlignment="1">
      <alignment horizontal="centerContinuous"/>
    </xf>
    <xf numFmtId="0" fontId="5" fillId="33" borderId="42" xfId="0" applyNumberFormat="1" applyFont="1" applyFill="1" applyBorder="1" applyAlignment="1">
      <alignment horizontal="left"/>
    </xf>
    <xf numFmtId="21" fontId="13" fillId="0" borderId="24" xfId="0" applyNumberFormat="1" applyFont="1" applyFill="1" applyBorder="1" applyAlignment="1">
      <alignment horizontal="center"/>
    </xf>
    <xf numFmtId="21" fontId="13" fillId="0" borderId="25" xfId="0" applyNumberFormat="1" applyFont="1" applyFill="1" applyBorder="1" applyAlignment="1">
      <alignment horizontal="center"/>
    </xf>
    <xf numFmtId="15" fontId="5" fillId="1" borderId="18" xfId="0" applyNumberFormat="1" applyFont="1" applyFill="1" applyBorder="1" applyAlignment="1">
      <alignment/>
    </xf>
    <xf numFmtId="21" fontId="8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4" fillId="0" borderId="16" xfId="0" applyNumberFormat="1" applyFont="1" applyBorder="1" applyAlignment="1">
      <alignment/>
    </xf>
    <xf numFmtId="0" fontId="19" fillId="34" borderId="43" xfId="0" applyNumberFormat="1" applyFont="1" applyFill="1" applyBorder="1" applyAlignment="1">
      <alignment horizontal="center"/>
    </xf>
    <xf numFmtId="21" fontId="5" fillId="0" borderId="23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/>
    </xf>
    <xf numFmtId="14" fontId="13" fillId="0" borderId="16" xfId="0" applyNumberFormat="1" applyFont="1" applyBorder="1" applyAlignment="1">
      <alignment/>
    </xf>
    <xf numFmtId="21" fontId="5" fillId="1" borderId="18" xfId="0" applyNumberFormat="1" applyFont="1" applyFill="1" applyBorder="1" applyAlignment="1">
      <alignment/>
    </xf>
    <xf numFmtId="21" fontId="11" fillId="1" borderId="18" xfId="0" applyNumberFormat="1" applyFont="1" applyFill="1" applyBorder="1" applyAlignment="1">
      <alignment horizontal="left"/>
    </xf>
    <xf numFmtId="0" fontId="5" fillId="1" borderId="44" xfId="0" applyNumberFormat="1" applyFont="1" applyFill="1" applyBorder="1" applyAlignment="1">
      <alignment horizontal="center"/>
    </xf>
    <xf numFmtId="0" fontId="5" fillId="1" borderId="45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0" fontId="8" fillId="0" borderId="25" xfId="0" applyNumberFormat="1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191" fontId="5" fillId="0" borderId="0" xfId="0" applyNumberFormat="1" applyFont="1" applyBorder="1" applyAlignment="1">
      <alignment/>
    </xf>
    <xf numFmtId="191" fontId="8" fillId="0" borderId="2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23" xfId="0" applyNumberFormat="1" applyFont="1" applyBorder="1" applyAlignment="1">
      <alignment/>
    </xf>
    <xf numFmtId="191" fontId="8" fillId="0" borderId="16" xfId="0" applyNumberFormat="1" applyFont="1" applyBorder="1" applyAlignment="1">
      <alignment/>
    </xf>
    <xf numFmtId="191" fontId="8" fillId="0" borderId="16" xfId="0" applyNumberFormat="1" applyFont="1" applyBorder="1" applyAlignment="1">
      <alignment horizontal="right"/>
    </xf>
    <xf numFmtId="191" fontId="14" fillId="0" borderId="16" xfId="46" applyNumberFormat="1" applyFont="1" applyBorder="1" applyAlignment="1">
      <alignment/>
    </xf>
    <xf numFmtId="191" fontId="9" fillId="1" borderId="18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5" fillId="33" borderId="46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left"/>
    </xf>
    <xf numFmtId="0" fontId="5" fillId="33" borderId="47" xfId="0" applyNumberFormat="1" applyFont="1" applyFill="1" applyBorder="1" applyAlignment="1">
      <alignment/>
    </xf>
    <xf numFmtId="0" fontId="5" fillId="33" borderId="47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center"/>
    </xf>
    <xf numFmtId="0" fontId="17" fillId="0" borderId="30" xfId="0" applyNumberFormat="1" applyFont="1" applyBorder="1" applyAlignment="1">
      <alignment horizontal="center"/>
    </xf>
    <xf numFmtId="0" fontId="23" fillId="35" borderId="30" xfId="0" applyNumberFormat="1" applyFont="1" applyFill="1" applyBorder="1" applyAlignment="1">
      <alignment horizontal="center"/>
    </xf>
    <xf numFmtId="3" fontId="23" fillId="0" borderId="30" xfId="0" applyNumberFormat="1" applyFont="1" applyBorder="1" applyAlignment="1">
      <alignment horizontal="right"/>
    </xf>
    <xf numFmtId="0" fontId="23" fillId="0" borderId="30" xfId="0" applyFont="1" applyFill="1" applyBorder="1" applyAlignment="1">
      <alignment/>
    </xf>
    <xf numFmtId="3" fontId="23" fillId="35" borderId="30" xfId="0" applyNumberFormat="1" applyFont="1" applyFill="1" applyBorder="1" applyAlignment="1">
      <alignment horizontal="center"/>
    </xf>
    <xf numFmtId="1" fontId="23" fillId="35" borderId="30" xfId="0" applyNumberFormat="1" applyFont="1" applyFill="1" applyBorder="1" applyAlignment="1">
      <alignment horizontal="center"/>
    </xf>
    <xf numFmtId="0" fontId="23" fillId="0" borderId="30" xfId="0" applyNumberFormat="1" applyFont="1" applyBorder="1" applyAlignment="1">
      <alignment horizontal="center"/>
    </xf>
    <xf numFmtId="0" fontId="23" fillId="35" borderId="3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3" fontId="23" fillId="35" borderId="30" xfId="0" applyNumberFormat="1" applyFont="1" applyFill="1" applyBorder="1" applyAlignment="1">
      <alignment horizontal="right"/>
    </xf>
    <xf numFmtId="0" fontId="23" fillId="0" borderId="30" xfId="0" applyFont="1" applyFill="1" applyBorder="1" applyAlignment="1">
      <alignment/>
    </xf>
    <xf numFmtId="49" fontId="23" fillId="0" borderId="30" xfId="0" applyNumberFormat="1" applyFont="1" applyBorder="1" applyAlignment="1">
      <alignment horizontal="right"/>
    </xf>
    <xf numFmtId="0" fontId="17" fillId="0" borderId="30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9" fontId="23" fillId="35" borderId="30" xfId="0" applyNumberFormat="1" applyFont="1" applyFill="1" applyBorder="1" applyAlignment="1">
      <alignment horizontal="center"/>
    </xf>
    <xf numFmtId="0" fontId="9" fillId="36" borderId="49" xfId="0" applyNumberFormat="1" applyFont="1" applyFill="1" applyBorder="1" applyAlignment="1">
      <alignment horizontal="center"/>
    </xf>
    <xf numFmtId="0" fontId="9" fillId="36" borderId="50" xfId="0" applyNumberFormat="1" applyFont="1" applyFill="1" applyBorder="1" applyAlignment="1">
      <alignment horizontal="left"/>
    </xf>
    <xf numFmtId="0" fontId="5" fillId="36" borderId="49" xfId="0" applyNumberFormat="1" applyFont="1" applyFill="1" applyBorder="1" applyAlignment="1">
      <alignment horizontal="center"/>
    </xf>
    <xf numFmtId="0" fontId="9" fillId="36" borderId="49" xfId="0" applyNumberFormat="1" applyFont="1" applyFill="1" applyBorder="1" applyAlignment="1">
      <alignment horizontal="right"/>
    </xf>
    <xf numFmtId="183" fontId="5" fillId="36" borderId="49" xfId="0" applyNumberFormat="1" applyFont="1" applyFill="1" applyBorder="1" applyAlignment="1">
      <alignment horizontal="centerContinuous"/>
    </xf>
    <xf numFmtId="0" fontId="9" fillId="36" borderId="51" xfId="0" applyNumberFormat="1" applyFont="1" applyFill="1" applyBorder="1" applyAlignment="1">
      <alignment horizontal="centerContinuous"/>
    </xf>
    <xf numFmtId="0" fontId="0" fillId="0" borderId="30" xfId="0" applyBorder="1" applyAlignment="1">
      <alignment/>
    </xf>
    <xf numFmtId="183" fontId="5" fillId="0" borderId="30" xfId="0" applyNumberFormat="1" applyFont="1" applyBorder="1" applyAlignment="1">
      <alignment horizontal="center"/>
    </xf>
    <xf numFmtId="21" fontId="0" fillId="0" borderId="30" xfId="0" applyNumberFormat="1" applyBorder="1" applyAlignment="1">
      <alignment/>
    </xf>
    <xf numFmtId="21" fontId="0" fillId="0" borderId="30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Continuous" vertical="center"/>
    </xf>
    <xf numFmtId="0" fontId="5" fillId="0" borderId="30" xfId="0" applyNumberFormat="1" applyFont="1" applyBorder="1" applyAlignment="1">
      <alignment/>
    </xf>
    <xf numFmtId="0" fontId="5" fillId="0" borderId="30" xfId="0" applyNumberFormat="1" applyFont="1" applyBorder="1" applyAlignment="1">
      <alignment horizontal="right"/>
    </xf>
    <xf numFmtId="0" fontId="18" fillId="0" borderId="30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/>
    </xf>
    <xf numFmtId="0" fontId="9" fillId="0" borderId="30" xfId="0" applyNumberFormat="1" applyFont="1" applyBorder="1" applyAlignment="1">
      <alignment horizontal="centerContinuous" vertical="top"/>
    </xf>
    <xf numFmtId="0" fontId="9" fillId="0" borderId="30" xfId="0" applyNumberFormat="1" applyFont="1" applyBorder="1" applyAlignment="1">
      <alignment horizontal="center" vertical="top"/>
    </xf>
    <xf numFmtId="0" fontId="11" fillId="0" borderId="30" xfId="0" applyNumberFormat="1" applyFont="1" applyBorder="1" applyAlignment="1">
      <alignment horizontal="center"/>
    </xf>
    <xf numFmtId="0" fontId="9" fillId="1" borderId="30" xfId="0" applyNumberFormat="1" applyFont="1" applyFill="1" applyBorder="1" applyAlignment="1">
      <alignment horizontal="center"/>
    </xf>
    <xf numFmtId="191" fontId="5" fillId="0" borderId="30" xfId="46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21" fontId="8" fillId="0" borderId="3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3" fontId="24" fillId="0" borderId="3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23" fillId="35" borderId="15" xfId="0" applyNumberFormat="1" applyFont="1" applyFill="1" applyBorder="1" applyAlignment="1">
      <alignment horizontal="center"/>
    </xf>
    <xf numFmtId="0" fontId="17" fillId="0" borderId="30" xfId="0" applyFont="1" applyBorder="1" applyAlignment="1">
      <alignment/>
    </xf>
    <xf numFmtId="0" fontId="5" fillId="0" borderId="21" xfId="0" applyNumberFormat="1" applyFont="1" applyBorder="1" applyAlignment="1">
      <alignment/>
    </xf>
    <xf numFmtId="0" fontId="22" fillId="37" borderId="27" xfId="0" applyNumberFormat="1" applyFont="1" applyFill="1" applyBorder="1" applyAlignment="1">
      <alignment horizontal="center"/>
    </xf>
    <xf numFmtId="0" fontId="22" fillId="37" borderId="28" xfId="0" applyNumberFormat="1" applyFont="1" applyFill="1" applyBorder="1" applyAlignment="1">
      <alignment horizontal="center"/>
    </xf>
    <xf numFmtId="0" fontId="22" fillId="37" borderId="29" xfId="0" applyNumberFormat="1" applyFont="1" applyFill="1" applyBorder="1" applyAlignment="1">
      <alignment horizontal="center"/>
    </xf>
    <xf numFmtId="183" fontId="8" fillId="0" borderId="20" xfId="0" applyNumberFormat="1" applyFont="1" applyBorder="1" applyAlignment="1">
      <alignment horizontal="center"/>
    </xf>
    <xf numFmtId="183" fontId="8" fillId="0" borderId="24" xfId="0" applyNumberFormat="1" applyFont="1" applyBorder="1" applyAlignment="1">
      <alignment horizontal="center"/>
    </xf>
    <xf numFmtId="0" fontId="16" fillId="0" borderId="27" xfId="0" applyNumberFormat="1" applyFont="1" applyBorder="1" applyAlignment="1">
      <alignment horizontal="center"/>
    </xf>
    <xf numFmtId="0" fontId="16" fillId="0" borderId="28" xfId="0" applyNumberFormat="1" applyFont="1" applyBorder="1" applyAlignment="1">
      <alignment horizontal="center"/>
    </xf>
    <xf numFmtId="0" fontId="16" fillId="0" borderId="29" xfId="0" applyNumberFormat="1" applyFont="1" applyBorder="1" applyAlignment="1">
      <alignment horizontal="center"/>
    </xf>
    <xf numFmtId="0" fontId="15" fillId="0" borderId="21" xfId="0" applyFont="1" applyBorder="1" applyAlignment="1">
      <alignment horizontal="justify" vertical="justify"/>
    </xf>
    <xf numFmtId="0" fontId="5" fillId="0" borderId="0" xfId="0" applyFont="1" applyBorder="1" applyAlignment="1">
      <alignment horizontal="justify" vertical="justify"/>
    </xf>
    <xf numFmtId="0" fontId="5" fillId="0" borderId="25" xfId="0" applyFont="1" applyBorder="1" applyAlignment="1">
      <alignment horizontal="justify" vertical="justify"/>
    </xf>
    <xf numFmtId="0" fontId="5" fillId="0" borderId="21" xfId="0" applyFont="1" applyBorder="1" applyAlignment="1">
      <alignment horizontal="justify" vertical="justify"/>
    </xf>
    <xf numFmtId="0" fontId="5" fillId="0" borderId="22" xfId="0" applyFont="1" applyBorder="1" applyAlignment="1">
      <alignment horizontal="justify" vertical="justify"/>
    </xf>
    <xf numFmtId="0" fontId="5" fillId="0" borderId="23" xfId="0" applyFont="1" applyBorder="1" applyAlignment="1">
      <alignment horizontal="justify" vertical="justify"/>
    </xf>
    <xf numFmtId="0" fontId="5" fillId="0" borderId="26" xfId="0" applyFont="1" applyBorder="1" applyAlignment="1">
      <alignment horizontal="justify" vertical="justify"/>
    </xf>
    <xf numFmtId="196" fontId="5" fillId="36" borderId="49" xfId="0" applyNumberFormat="1" applyFont="1" applyFill="1" applyBorder="1" applyAlignment="1">
      <alignment horizontal="center"/>
    </xf>
    <xf numFmtId="0" fontId="21" fillId="34" borderId="52" xfId="0" applyNumberFormat="1" applyFont="1" applyFill="1" applyBorder="1" applyAlignment="1">
      <alignment horizontal="center"/>
    </xf>
    <xf numFmtId="0" fontId="21" fillId="34" borderId="53" xfId="0" applyNumberFormat="1" applyFont="1" applyFill="1" applyBorder="1" applyAlignment="1">
      <alignment horizontal="center"/>
    </xf>
    <xf numFmtId="0" fontId="5" fillId="33" borderId="54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14" fontId="5" fillId="0" borderId="3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23" fillId="35" borderId="33" xfId="0" applyFont="1" applyFill="1" applyBorder="1" applyAlignment="1">
      <alignment horizontal="left"/>
    </xf>
    <xf numFmtId="0" fontId="23" fillId="35" borderId="55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5" xfId="0" applyBorder="1" applyAlignment="1">
      <alignment horizontal="left"/>
    </xf>
    <xf numFmtId="0" fontId="5" fillId="33" borderId="56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11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1" borderId="58" xfId="0" applyNumberFormat="1" applyFont="1" applyFill="1" applyBorder="1" applyAlignment="1">
      <alignment horizontal="center"/>
    </xf>
    <xf numFmtId="0" fontId="7" fillId="1" borderId="59" xfId="0" applyNumberFormat="1" applyFont="1" applyFill="1" applyBorder="1" applyAlignment="1">
      <alignment horizontal="center"/>
    </xf>
    <xf numFmtId="0" fontId="7" fillId="1" borderId="60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21" fontId="9" fillId="1" borderId="61" xfId="0" applyNumberFormat="1" applyFont="1" applyFill="1" applyBorder="1" applyAlignment="1">
      <alignment horizont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 [0]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249B1B"/>
      <rgbColor rgb="00800080"/>
      <rgbColor rgb="00008080"/>
      <rgbColor rgb="00C8C8C8"/>
      <rgbColor rgb="00808080"/>
      <rgbColor rgb="007DD4FF"/>
      <rgbColor rgb="00FEACF4"/>
      <rgbColor rgb="00FFFFCC"/>
      <rgbColor rgb="00CCFFFF"/>
      <rgbColor rgb="004B9C2E"/>
      <rgbColor rgb="00FD1919"/>
      <rgbColor rgb="0014429E"/>
      <rgbColor rgb="00FFDDDD"/>
      <rgbColor rgb="00000080"/>
      <rgbColor rgb="008A008A"/>
      <rgbColor rgb="00FFFF00"/>
      <rgbColor rgb="0000FFFF"/>
      <rgbColor rgb="0046B543"/>
      <rgbColor rgb="00FF664D"/>
      <rgbColor rgb="00B4FED7"/>
      <rgbColor rgb="000000FF"/>
      <rgbColor rgb="0000CCFF"/>
      <rgbColor rgb="00D1FFFF"/>
      <rgbColor rgb="00D5FFF3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EBC02"/>
      <rgbColor rgb="00FF9900"/>
      <rgbColor rgb="00FF6600"/>
      <rgbColor rgb="00666699"/>
      <rgbColor rgb="00A0A0A0"/>
      <rgbColor rgb="00003366"/>
      <rgbColor rgb="003A9438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38100</xdr:rowOff>
    </xdr:from>
    <xdr:to>
      <xdr:col>2</xdr:col>
      <xdr:colOff>685800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0096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457200</xdr:colOff>
      <xdr:row>6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9906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OutlineSymbols="0" zoomScale="75" zoomScaleNormal="75" zoomScalePageLayoutView="0" workbookViewId="0" topLeftCell="A1">
      <selection activeCell="C1" sqref="C1:J1"/>
    </sheetView>
  </sheetViews>
  <sheetFormatPr defaultColWidth="9.6640625" defaultRowHeight="15"/>
  <cols>
    <col min="1" max="1" width="8.88671875" style="1" customWidth="1"/>
    <col min="2" max="2" width="6.77734375" style="1" customWidth="1"/>
    <col min="3" max="3" width="5.21484375" style="1" customWidth="1"/>
    <col min="4" max="4" width="10.3359375" style="1" customWidth="1"/>
    <col min="5" max="5" width="7.77734375" style="1" bestFit="1" customWidth="1"/>
    <col min="6" max="6" width="5.88671875" style="1" customWidth="1"/>
    <col min="7" max="7" width="11.6640625" style="1" customWidth="1"/>
    <col min="8" max="8" width="7.6640625" style="1" customWidth="1"/>
    <col min="9" max="9" width="10.99609375" style="1" customWidth="1"/>
    <col min="10" max="10" width="9.5546875" style="1" customWidth="1"/>
    <col min="11" max="11" width="9.6640625" style="1" customWidth="1"/>
    <col min="12" max="12" width="16.21484375" style="1" bestFit="1" customWidth="1"/>
    <col min="13" max="16384" width="9.6640625" style="1" customWidth="1"/>
  </cols>
  <sheetData>
    <row r="1" spans="3:13" ht="56.25" customHeight="1" thickBot="1" thickTop="1">
      <c r="C1" s="177" t="s">
        <v>104</v>
      </c>
      <c r="D1" s="178"/>
      <c r="E1" s="178"/>
      <c r="F1" s="178"/>
      <c r="G1" s="178"/>
      <c r="H1" s="178"/>
      <c r="I1" s="178"/>
      <c r="J1" s="179"/>
      <c r="K1"/>
      <c r="L1" s="3"/>
      <c r="M1" s="3" t="s">
        <v>102</v>
      </c>
    </row>
    <row r="2" spans="3:13" ht="31.5" customHeight="1" thickBot="1" thickTop="1">
      <c r="C2" s="3"/>
      <c r="D2" s="3"/>
      <c r="E2" s="3"/>
      <c r="F2" s="3"/>
      <c r="G2" s="3"/>
      <c r="H2" s="3"/>
      <c r="I2" s="3"/>
      <c r="J2" s="3"/>
      <c r="K2"/>
      <c r="L2" s="13" t="s">
        <v>32</v>
      </c>
      <c r="M2" s="14" t="s">
        <v>105</v>
      </c>
    </row>
    <row r="3" spans="3:13" ht="31.5" customHeight="1" thickBot="1">
      <c r="C3" s="3"/>
      <c r="D3" s="3"/>
      <c r="E3" s="3"/>
      <c r="F3" s="3"/>
      <c r="G3" s="145" t="str">
        <f>+M1</f>
        <v>CET-P 40</v>
      </c>
      <c r="H3" s="3"/>
      <c r="I3" s="3"/>
      <c r="J3" s="3"/>
      <c r="K3"/>
      <c r="L3" s="15" t="s">
        <v>33</v>
      </c>
      <c r="M3" s="106">
        <v>42658</v>
      </c>
    </row>
    <row r="4" spans="3:13" ht="31.5" customHeight="1" thickBot="1">
      <c r="C4" s="3"/>
      <c r="D4" s="3"/>
      <c r="E4" s="3"/>
      <c r="F4" s="3"/>
      <c r="G4" s="4"/>
      <c r="H4" s="3"/>
      <c r="I4" s="3"/>
      <c r="J4" s="3"/>
      <c r="K4"/>
      <c r="L4" s="16" t="s">
        <v>34</v>
      </c>
      <c r="M4" s="120">
        <f>M9+M11</f>
        <v>44.4</v>
      </c>
    </row>
    <row r="5" spans="3:13" ht="31.5" customHeight="1" thickBot="1">
      <c r="C5" s="146" t="str">
        <f>IF(M2="","LUGAR",M2)</f>
        <v>Titaguas</v>
      </c>
      <c r="D5" s="147"/>
      <c r="E5" s="192">
        <f>IF(M3="","FECHA",M3)</f>
        <v>42658</v>
      </c>
      <c r="F5" s="192"/>
      <c r="G5" s="192"/>
      <c r="H5" s="148" t="s">
        <v>85</v>
      </c>
      <c r="I5" s="149">
        <f>IF(M6="","",M6)</f>
        <v>0.4583333333333333</v>
      </c>
      <c r="J5" s="150" t="s">
        <v>19</v>
      </c>
      <c r="K5" s="2"/>
      <c r="L5" s="16" t="s">
        <v>35</v>
      </c>
      <c r="M5" s="17">
        <f>M10+M12+M14+M16</f>
        <v>0.020833333333333332</v>
      </c>
    </row>
    <row r="6" spans="1:13" ht="31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9"/>
      <c r="L6" s="18" t="s">
        <v>36</v>
      </c>
      <c r="M6" s="19">
        <v>0.4583333333333333</v>
      </c>
    </row>
    <row r="7" spans="1:13" ht="31.5" customHeight="1" thickBot="1">
      <c r="A7" s="3"/>
      <c r="B7" s="3"/>
      <c r="C7" s="3"/>
      <c r="D7" s="3"/>
      <c r="E7" s="3"/>
      <c r="F7" s="3"/>
      <c r="G7" s="3"/>
      <c r="H7" s="3"/>
      <c r="I7" s="3"/>
      <c r="J7" s="8" t="s">
        <v>20</v>
      </c>
      <c r="K7" s="9"/>
      <c r="L7" s="18" t="s">
        <v>37</v>
      </c>
      <c r="M7" s="102">
        <v>10</v>
      </c>
    </row>
    <row r="8" spans="1:15" ht="31.5" customHeight="1" thickTop="1">
      <c r="A8" s="42" t="s">
        <v>25</v>
      </c>
      <c r="B8" s="115">
        <f>IF(M9="","",M9)</f>
        <v>22.2</v>
      </c>
      <c r="C8" s="43" t="s">
        <v>26</v>
      </c>
      <c r="D8" s="44" t="str">
        <f>IF(M11="","Llegada","Desc. Obligat.")</f>
        <v>Desc. Obligat.</v>
      </c>
      <c r="E8" s="96">
        <f>IF(M10="","",M10)</f>
        <v>0.020833333333333332</v>
      </c>
      <c r="F8" s="25"/>
      <c r="G8" s="42" t="s">
        <v>2</v>
      </c>
      <c r="H8" s="50"/>
      <c r="I8" s="51">
        <f>M6</f>
        <v>0.4583333333333333</v>
      </c>
      <c r="J8" s="52" t="s">
        <v>21</v>
      </c>
      <c r="K8" s="7"/>
      <c r="L8" s="18" t="s">
        <v>100</v>
      </c>
      <c r="M8" s="20">
        <v>15</v>
      </c>
      <c r="O8" s="1">
        <v>5</v>
      </c>
    </row>
    <row r="9" spans="1:15" ht="31.5" customHeight="1">
      <c r="A9" s="45" t="s">
        <v>27</v>
      </c>
      <c r="B9" s="116">
        <f>IF(M11="","",M11)</f>
        <v>22.2</v>
      </c>
      <c r="C9" s="11" t="str">
        <f>IF(M11="","","km.")</f>
        <v>km.</v>
      </c>
      <c r="D9" s="41" t="str">
        <f>IF(D8="Llegada","",IF(M13="","Llegada","Desc. Obligat."))</f>
        <v>Llegada</v>
      </c>
      <c r="E9" s="97">
        <f>IF(M12="","",M12)</f>
      </c>
      <c r="F9" s="25"/>
      <c r="G9" s="45" t="s">
        <v>12</v>
      </c>
      <c r="H9" s="6"/>
      <c r="I9" s="27">
        <f>M4</f>
        <v>44.4</v>
      </c>
      <c r="J9" s="53" t="s">
        <v>22</v>
      </c>
      <c r="K9" s="7"/>
      <c r="L9" s="18" t="s">
        <v>38</v>
      </c>
      <c r="M9" s="118">
        <v>22.2</v>
      </c>
      <c r="O9" s="1">
        <v>19</v>
      </c>
    </row>
    <row r="10" spans="1:15" ht="31.5" customHeight="1">
      <c r="A10" s="45" t="s">
        <v>28</v>
      </c>
      <c r="B10" s="116">
        <f>IF(M13="","",M13)</f>
      </c>
      <c r="C10" s="11">
        <f>IF(M13="","","km.")</f>
      </c>
      <c r="D10" s="41">
        <f>IF(D9="","",IF(D9="Llegada","",IF(M15="","Llegada","Desc. Obligat.")))</f>
      </c>
      <c r="E10" s="97">
        <f>IF(M14="","",M14)</f>
      </c>
      <c r="F10" s="25"/>
      <c r="G10" s="45" t="s">
        <v>13</v>
      </c>
      <c r="H10" s="25"/>
      <c r="I10" s="65" t="str">
        <f>IF(M9="","0",IF(M11="","1",IF(M13="","2",(IF(M15="","3",IF(M17="","4","5"))))))</f>
        <v>2</v>
      </c>
      <c r="J10" s="76" t="s">
        <v>90</v>
      </c>
      <c r="K10" s="7"/>
      <c r="L10" s="18" t="s">
        <v>39</v>
      </c>
      <c r="M10" s="21">
        <v>0.020833333333333332</v>
      </c>
      <c r="O10" s="1">
        <v>12</v>
      </c>
    </row>
    <row r="11" spans="1:13" ht="31.5" customHeight="1">
      <c r="A11" s="45" t="s">
        <v>29</v>
      </c>
      <c r="B11" s="116">
        <f>IF(M15="","",M15)</f>
      </c>
      <c r="C11" s="11">
        <f>IF(M15="","","km.")</f>
      </c>
      <c r="D11" s="73">
        <f>IF(D10="","",IF(D10="Llegada","",IF(M17="","Llegada","Desc. Obligat.")))</f>
      </c>
      <c r="E11" s="97">
        <f>IF(M16="","",M16)</f>
      </c>
      <c r="F11" s="25"/>
      <c r="G11" s="45" t="s">
        <v>14</v>
      </c>
      <c r="H11" s="25"/>
      <c r="I11" s="25">
        <f>M7</f>
        <v>10</v>
      </c>
      <c r="J11" s="53" t="s">
        <v>23</v>
      </c>
      <c r="K11" s="7"/>
      <c r="L11" s="18" t="s">
        <v>40</v>
      </c>
      <c r="M11" s="119">
        <v>22.2</v>
      </c>
    </row>
    <row r="12" spans="1:13" ht="31.5" customHeight="1">
      <c r="A12" s="45" t="s">
        <v>30</v>
      </c>
      <c r="B12" s="116">
        <f>IF(M17="","",M17)</f>
      </c>
      <c r="C12" s="11">
        <f>IF(M17="","","km.")</f>
      </c>
      <c r="D12" s="23">
        <f>IF(D11="","",IF(D11="Llegada","","Llegada"))</f>
      </c>
      <c r="E12" s="74"/>
      <c r="F12" s="25"/>
      <c r="G12" s="45" t="s">
        <v>15</v>
      </c>
      <c r="H12" s="25"/>
      <c r="I12" s="26">
        <f>+I9/I11/24</f>
        <v>0.18499999999999997</v>
      </c>
      <c r="J12" s="53" t="s">
        <v>24</v>
      </c>
      <c r="K12" s="7"/>
      <c r="L12" s="18" t="s">
        <v>41</v>
      </c>
      <c r="M12" s="21"/>
    </row>
    <row r="13" spans="1:13" ht="31.5" customHeight="1">
      <c r="A13" s="46"/>
      <c r="B13" s="116"/>
      <c r="C13" s="11"/>
      <c r="D13" s="23"/>
      <c r="E13" s="74"/>
      <c r="F13" s="25"/>
      <c r="G13" s="45" t="s">
        <v>16</v>
      </c>
      <c r="H13" s="6"/>
      <c r="I13" s="40">
        <f>M5</f>
        <v>0.020833333333333332</v>
      </c>
      <c r="J13" s="53" t="s">
        <v>24</v>
      </c>
      <c r="K13" s="7"/>
      <c r="L13" s="18" t="s">
        <v>42</v>
      </c>
      <c r="M13" s="22"/>
    </row>
    <row r="14" spans="1:13" ht="31.5" customHeight="1" thickBot="1">
      <c r="A14" s="47" t="s">
        <v>1</v>
      </c>
      <c r="B14" s="117">
        <f>B8+B9</f>
        <v>44.4</v>
      </c>
      <c r="C14" s="48" t="s">
        <v>26</v>
      </c>
      <c r="D14" s="49" t="s">
        <v>31</v>
      </c>
      <c r="E14" s="75">
        <f>IF(M5="0:00:00","0:00:00",M5)</f>
        <v>0.020833333333333332</v>
      </c>
      <c r="F14" s="25"/>
      <c r="G14" s="47" t="s">
        <v>6</v>
      </c>
      <c r="H14" s="54"/>
      <c r="I14" s="55">
        <f>I12+M6+M5</f>
        <v>0.6641666666666667</v>
      </c>
      <c r="J14" s="56" t="s">
        <v>24</v>
      </c>
      <c r="K14" s="7"/>
      <c r="L14" s="18" t="s">
        <v>41</v>
      </c>
      <c r="M14" s="21"/>
    </row>
    <row r="15" spans="1:13" ht="31.5" customHeight="1" thickBot="1" thickTop="1">
      <c r="A15" s="25"/>
      <c r="B15" s="25"/>
      <c r="C15" s="25"/>
      <c r="D15" s="25"/>
      <c r="E15" s="25"/>
      <c r="F15" s="4"/>
      <c r="G15" s="25"/>
      <c r="H15" s="25"/>
      <c r="I15" s="25"/>
      <c r="J15" s="25"/>
      <c r="K15" s="9"/>
      <c r="L15" s="39" t="s">
        <v>43</v>
      </c>
      <c r="M15" s="22"/>
    </row>
    <row r="16" spans="1:13" ht="31.5" customHeight="1" thickBot="1" thickTop="1">
      <c r="A16" s="57" t="s">
        <v>0</v>
      </c>
      <c r="B16" s="58" t="str">
        <f>M2</f>
        <v>Titaguas</v>
      </c>
      <c r="C16" s="59"/>
      <c r="D16" s="58"/>
      <c r="E16" s="60"/>
      <c r="F16" s="25"/>
      <c r="G16" s="57" t="s">
        <v>17</v>
      </c>
      <c r="H16" s="58" t="str">
        <f>M2</f>
        <v>Titaguas</v>
      </c>
      <c r="I16" s="58"/>
      <c r="J16" s="60"/>
      <c r="K16" s="7"/>
      <c r="L16" s="18" t="s">
        <v>41</v>
      </c>
      <c r="M16" s="21"/>
    </row>
    <row r="17" spans="1:13" ht="31.5" customHeight="1" thickTop="1">
      <c r="A17" s="42" t="s">
        <v>2</v>
      </c>
      <c r="B17" s="50"/>
      <c r="C17" s="62"/>
      <c r="D17" s="51">
        <f>M6</f>
        <v>0.4583333333333333</v>
      </c>
      <c r="E17" s="52" t="s">
        <v>8</v>
      </c>
      <c r="F17" s="25"/>
      <c r="G17" s="42" t="s">
        <v>2</v>
      </c>
      <c r="H17" s="50"/>
      <c r="I17" s="180" t="s">
        <v>66</v>
      </c>
      <c r="J17" s="181"/>
      <c r="K17" s="7"/>
      <c r="L17" s="12" t="s">
        <v>44</v>
      </c>
      <c r="M17" s="24"/>
    </row>
    <row r="18" spans="1:13" ht="31.5" customHeight="1">
      <c r="A18" s="45" t="s">
        <v>3</v>
      </c>
      <c r="B18" s="25"/>
      <c r="C18" s="6"/>
      <c r="D18" s="114">
        <f>M9</f>
        <v>22.2</v>
      </c>
      <c r="E18" s="53" t="s">
        <v>9</v>
      </c>
      <c r="F18" s="25"/>
      <c r="G18" s="45" t="s">
        <v>3</v>
      </c>
      <c r="H18" s="25"/>
      <c r="I18" s="114">
        <f>M11</f>
        <v>22.2</v>
      </c>
      <c r="J18" s="53" t="s">
        <v>9</v>
      </c>
      <c r="K18" s="7"/>
      <c r="L18" s="3"/>
      <c r="M18" s="99"/>
    </row>
    <row r="19" spans="1:13" ht="31.5" customHeight="1">
      <c r="A19" s="45" t="s">
        <v>4</v>
      </c>
      <c r="B19" s="25"/>
      <c r="C19" s="6"/>
      <c r="D19" s="25">
        <f>M7</f>
        <v>10</v>
      </c>
      <c r="E19" s="53" t="s">
        <v>10</v>
      </c>
      <c r="F19" s="25"/>
      <c r="G19" s="45" t="s">
        <v>4</v>
      </c>
      <c r="H19" s="25"/>
      <c r="I19" s="25">
        <f>M7</f>
        <v>10</v>
      </c>
      <c r="J19" s="53" t="s">
        <v>10</v>
      </c>
      <c r="K19" s="7"/>
      <c r="L19" s="3"/>
      <c r="M19" s="3"/>
    </row>
    <row r="20" spans="1:13" ht="31.5" customHeight="1">
      <c r="A20" s="45" t="s">
        <v>5</v>
      </c>
      <c r="B20" s="25"/>
      <c r="C20" s="6"/>
      <c r="D20" s="26">
        <f>IF(M9="","0:00:00",D18/D19/24)</f>
        <v>0.09249999999999999</v>
      </c>
      <c r="E20" s="53" t="s">
        <v>8</v>
      </c>
      <c r="F20" s="25"/>
      <c r="G20" s="45" t="s">
        <v>5</v>
      </c>
      <c r="H20" s="25"/>
      <c r="I20" s="26">
        <f>IF(M11="","0:00:00",I18/I19/24)</f>
        <v>0.09249999999999999</v>
      </c>
      <c r="J20" s="53" t="s">
        <v>8</v>
      </c>
      <c r="K20" s="7"/>
      <c r="L20" s="3"/>
      <c r="M20" s="3"/>
    </row>
    <row r="21" spans="1:13" ht="31.5" customHeight="1">
      <c r="A21" s="45" t="s">
        <v>6</v>
      </c>
      <c r="B21" s="25"/>
      <c r="C21" s="6"/>
      <c r="D21" s="26">
        <f>IF(M9="","0:00:00",M6+D20)</f>
        <v>0.5508333333333333</v>
      </c>
      <c r="E21" s="53" t="s">
        <v>8</v>
      </c>
      <c r="F21" s="25"/>
      <c r="G21" s="176" t="s">
        <v>6</v>
      </c>
      <c r="H21" s="25"/>
      <c r="I21" s="26">
        <f>IF(M11="","0:00:00",I20+D22+D21)</f>
        <v>0.6641666666666666</v>
      </c>
      <c r="J21" s="53" t="s">
        <v>8</v>
      </c>
      <c r="K21" s="7"/>
      <c r="L21" s="3"/>
      <c r="M21" s="3"/>
    </row>
    <row r="22" spans="1:15" ht="31.5" customHeight="1">
      <c r="A22" s="45" t="s">
        <v>7</v>
      </c>
      <c r="B22" s="25"/>
      <c r="C22" s="6"/>
      <c r="D22" s="40">
        <f>M10</f>
        <v>0.020833333333333332</v>
      </c>
      <c r="E22" s="53" t="s">
        <v>11</v>
      </c>
      <c r="F22" s="25"/>
      <c r="G22" s="45" t="s">
        <v>97</v>
      </c>
      <c r="H22" s="11"/>
      <c r="I22" s="111">
        <f>M8</f>
        <v>15</v>
      </c>
      <c r="J22" s="112" t="s">
        <v>98</v>
      </c>
      <c r="K22" s="7"/>
      <c r="L22" s="3"/>
      <c r="M22" s="3">
        <f>+M9+M11</f>
        <v>44.4</v>
      </c>
      <c r="N22" s="1">
        <v>9</v>
      </c>
      <c r="O22" s="100">
        <f>+(M22/N22)/24</f>
        <v>0.20555555555555557</v>
      </c>
    </row>
    <row r="23" spans="1:15" ht="31.5" customHeight="1" thickBot="1">
      <c r="A23" s="45" t="s">
        <v>97</v>
      </c>
      <c r="B23" s="25"/>
      <c r="C23" s="6"/>
      <c r="D23" s="27">
        <f>M8</f>
        <v>15</v>
      </c>
      <c r="E23" s="76" t="s">
        <v>75</v>
      </c>
      <c r="F23" s="25"/>
      <c r="G23" s="47" t="s">
        <v>99</v>
      </c>
      <c r="H23" s="48"/>
      <c r="I23" s="104">
        <f>IF(M11="","0:00:00",I18/I22/24)</f>
        <v>0.06166666666666667</v>
      </c>
      <c r="J23" s="56" t="s">
        <v>8</v>
      </c>
      <c r="K23" s="7"/>
      <c r="L23" s="3"/>
      <c r="M23" s="3"/>
      <c r="O23" s="100"/>
    </row>
    <row r="24" spans="1:15" ht="31.5" customHeight="1" thickBot="1" thickTop="1">
      <c r="A24" s="47" t="s">
        <v>99</v>
      </c>
      <c r="B24" s="54"/>
      <c r="C24" s="54"/>
      <c r="D24" s="104">
        <f>IF(M9="","0:00:00",D18/D23/24)</f>
        <v>0.06166666666666667</v>
      </c>
      <c r="E24" s="56" t="s">
        <v>8</v>
      </c>
      <c r="F24" s="4"/>
      <c r="G24" s="25"/>
      <c r="H24" s="25"/>
      <c r="I24" s="25"/>
      <c r="J24" s="25"/>
      <c r="K24" s="9"/>
      <c r="L24" s="3"/>
      <c r="M24" s="3">
        <f>+M15+M13</f>
        <v>0</v>
      </c>
      <c r="N24" s="1">
        <v>11</v>
      </c>
      <c r="O24" s="100">
        <f>+(M24/N24)/24</f>
        <v>0</v>
      </c>
    </row>
    <row r="25" spans="1:15" ht="31.5" customHeight="1" thickBot="1" thickTop="1">
      <c r="A25" s="25"/>
      <c r="B25" s="25"/>
      <c r="C25" s="25"/>
      <c r="D25" s="26"/>
      <c r="E25" s="25"/>
      <c r="F25" s="4"/>
      <c r="G25" s="25"/>
      <c r="H25" s="25"/>
      <c r="I25" s="25"/>
      <c r="J25" s="25"/>
      <c r="K25" s="9"/>
      <c r="L25" s="3"/>
      <c r="M25" s="3"/>
      <c r="O25" s="100"/>
    </row>
    <row r="26" spans="1:15" ht="31.5" customHeight="1" thickBot="1" thickTop="1">
      <c r="A26" s="57" t="s">
        <v>28</v>
      </c>
      <c r="B26" s="58" t="str">
        <f>M2</f>
        <v>Titaguas</v>
      </c>
      <c r="C26" s="59"/>
      <c r="D26" s="58"/>
      <c r="E26" s="60"/>
      <c r="F26" s="25"/>
      <c r="G26" s="182" t="s">
        <v>18</v>
      </c>
      <c r="H26" s="183"/>
      <c r="I26" s="183"/>
      <c r="J26" s="184"/>
      <c r="L26" s="3"/>
      <c r="M26" s="99">
        <f>+M5</f>
        <v>0.020833333333333332</v>
      </c>
      <c r="O26" s="100">
        <f>SUM(O22:O24)</f>
        <v>0.20555555555555557</v>
      </c>
    </row>
    <row r="27" spans="1:15" ht="31.5" customHeight="1" thickTop="1">
      <c r="A27" s="42" t="s">
        <v>2</v>
      </c>
      <c r="B27" s="50"/>
      <c r="C27" s="61"/>
      <c r="D27" s="180" t="s">
        <v>66</v>
      </c>
      <c r="E27" s="181"/>
      <c r="F27" s="25"/>
      <c r="G27" s="185" t="s">
        <v>103</v>
      </c>
      <c r="H27" s="186"/>
      <c r="I27" s="186"/>
      <c r="J27" s="187"/>
      <c r="L27" s="3"/>
      <c r="M27" s="99">
        <v>0.3333333333333333</v>
      </c>
      <c r="O27" s="101">
        <f>+O26+M26</f>
        <v>0.22638888888888892</v>
      </c>
    </row>
    <row r="28" spans="1:15" ht="31.5" customHeight="1">
      <c r="A28" s="45" t="s">
        <v>3</v>
      </c>
      <c r="B28" s="25"/>
      <c r="C28" s="6"/>
      <c r="D28" s="27">
        <f>M13</f>
        <v>0</v>
      </c>
      <c r="E28" s="53" t="s">
        <v>9</v>
      </c>
      <c r="F28" s="25"/>
      <c r="G28" s="188"/>
      <c r="H28" s="186"/>
      <c r="I28" s="186"/>
      <c r="J28" s="187"/>
      <c r="L28" s="3"/>
      <c r="M28" s="3"/>
      <c r="O28" s="101">
        <f>+O27+M27</f>
        <v>0.5597222222222222</v>
      </c>
    </row>
    <row r="29" spans="1:13" ht="31.5" customHeight="1">
      <c r="A29" s="45" t="s">
        <v>4</v>
      </c>
      <c r="B29" s="25"/>
      <c r="C29" s="6"/>
      <c r="D29" s="25">
        <f>M7</f>
        <v>10</v>
      </c>
      <c r="E29" s="53" t="s">
        <v>10</v>
      </c>
      <c r="F29" s="25"/>
      <c r="G29" s="188"/>
      <c r="H29" s="186"/>
      <c r="I29" s="186"/>
      <c r="J29" s="187"/>
      <c r="L29" s="3"/>
      <c r="M29" s="3"/>
    </row>
    <row r="30" spans="1:13" ht="31.5" customHeight="1">
      <c r="A30" s="45" t="s">
        <v>5</v>
      </c>
      <c r="B30" s="25"/>
      <c r="C30" s="6"/>
      <c r="D30" s="26" t="str">
        <f>IF(M13="","0:00:00",D28/D29/24)</f>
        <v>0:00:00</v>
      </c>
      <c r="E30" s="53" t="s">
        <v>8</v>
      </c>
      <c r="F30" s="25"/>
      <c r="G30" s="188"/>
      <c r="H30" s="186"/>
      <c r="I30" s="186"/>
      <c r="J30" s="187"/>
      <c r="L30" s="3"/>
      <c r="M30" s="3"/>
    </row>
    <row r="31" spans="1:13" ht="31.5" customHeight="1">
      <c r="A31" s="45" t="s">
        <v>6</v>
      </c>
      <c r="B31" s="25"/>
      <c r="C31" s="25"/>
      <c r="D31" s="26" t="str">
        <f>IF(M13="","0:00:00",D30+I21+I22)</f>
        <v>0:00:00</v>
      </c>
      <c r="E31" s="53" t="s">
        <v>8</v>
      </c>
      <c r="F31" s="25"/>
      <c r="G31" s="188"/>
      <c r="H31" s="186"/>
      <c r="I31" s="186"/>
      <c r="J31" s="187"/>
      <c r="L31" s="3"/>
      <c r="M31" s="3"/>
    </row>
    <row r="32" spans="1:13" ht="31.5" customHeight="1" thickBot="1">
      <c r="A32" s="47">
        <f>IF(M15="","","Descanso Obligatorio")</f>
      </c>
      <c r="B32" s="48"/>
      <c r="C32" s="48"/>
      <c r="D32" s="104">
        <f>+E10</f>
      </c>
      <c r="E32" s="105">
        <f>IF(B32="","","Minutos")</f>
      </c>
      <c r="F32" s="9"/>
      <c r="G32" s="189"/>
      <c r="H32" s="190"/>
      <c r="I32" s="190"/>
      <c r="J32" s="191"/>
      <c r="L32" s="3"/>
      <c r="M32" s="3"/>
    </row>
    <row r="33" spans="1:13" ht="31.5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sheetProtection/>
  <mergeCells count="6">
    <mergeCell ref="C1:J1"/>
    <mergeCell ref="I17:J17"/>
    <mergeCell ref="G26:J26"/>
    <mergeCell ref="G27:J32"/>
    <mergeCell ref="D27:E27"/>
    <mergeCell ref="E5:G5"/>
  </mergeCells>
  <printOptions horizontalCentered="1" verticalCentered="1"/>
  <pageMargins left="0.75" right="0.7874015748031497" top="0.3937007874015748" bottom="0.984251968503937" header="0" footer="0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70" zoomScaleNormal="70" zoomScalePageLayoutView="0" workbookViewId="0" topLeftCell="A1">
      <selection activeCell="C10" sqref="C10:D10"/>
    </sheetView>
  </sheetViews>
  <sheetFormatPr defaultColWidth="11.5546875" defaultRowHeight="15"/>
  <cols>
    <col min="1" max="1" width="0.55078125" style="0" customWidth="1"/>
    <col min="2" max="2" width="5.77734375" style="0" customWidth="1"/>
    <col min="3" max="3" width="11.21484375" style="0" customWidth="1"/>
    <col min="4" max="4" width="13.21484375" style="0" customWidth="1"/>
    <col min="5" max="5" width="7.99609375" style="0" customWidth="1"/>
    <col min="6" max="6" width="7.88671875" style="0" customWidth="1"/>
    <col min="7" max="7" width="19.3359375" style="0" customWidth="1"/>
    <col min="8" max="8" width="6.77734375" style="0" customWidth="1"/>
    <col min="9" max="9" width="4.88671875" style="0" bestFit="1" customWidth="1"/>
    <col min="10" max="10" width="7.3359375" style="0" bestFit="1" customWidth="1"/>
    <col min="11" max="11" width="8.4453125" style="0" customWidth="1"/>
    <col min="13" max="13" width="11.88671875" style="0" customWidth="1"/>
    <col min="14" max="14" width="11.5546875" style="172" customWidth="1"/>
  </cols>
  <sheetData>
    <row r="1" spans="1:14" ht="34.5" thickBot="1" thickTop="1">
      <c r="A1" s="1"/>
      <c r="B1" s="1"/>
      <c r="C1" s="1"/>
      <c r="D1" s="193" t="str">
        <f>Datos!C1</f>
        <v>V RAID HÍPICO BULERIAS - ALTO TURIA</v>
      </c>
      <c r="E1" s="194"/>
      <c r="F1" s="194"/>
      <c r="G1" s="194"/>
      <c r="H1" s="194"/>
      <c r="I1" s="194"/>
      <c r="J1" s="194"/>
      <c r="K1" s="194"/>
      <c r="L1" s="194"/>
      <c r="M1" s="103"/>
      <c r="N1" s="171"/>
    </row>
    <row r="2" spans="1:13" ht="17.25" thickBot="1" thickTop="1">
      <c r="A2" s="3"/>
      <c r="B2" s="3"/>
      <c r="C2" s="3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19.5" thickTop="1">
      <c r="A3" s="3"/>
      <c r="B3" s="3"/>
      <c r="C3" s="3"/>
      <c r="D3" s="79" t="s">
        <v>58</v>
      </c>
      <c r="E3" s="80" t="str">
        <f>+Datos!M1</f>
        <v>CET-P 40</v>
      </c>
      <c r="F3" s="80"/>
      <c r="G3" s="80"/>
      <c r="H3" s="84"/>
      <c r="I3" s="86" t="s">
        <v>46</v>
      </c>
      <c r="J3" s="87"/>
      <c r="K3" s="88"/>
      <c r="L3" s="88"/>
      <c r="M3" s="89"/>
      <c r="N3" s="171"/>
    </row>
    <row r="4" spans="1:14" ht="18.75">
      <c r="A4" s="3"/>
      <c r="B4" s="3"/>
      <c r="C4" s="3"/>
      <c r="D4" s="79" t="s">
        <v>47</v>
      </c>
      <c r="E4" s="201">
        <f>Datos!M3</f>
        <v>42658</v>
      </c>
      <c r="F4" s="202"/>
      <c r="G4" s="202"/>
      <c r="H4" s="85"/>
      <c r="I4" s="90"/>
      <c r="J4" s="6"/>
      <c r="K4" s="6"/>
      <c r="L4" s="6"/>
      <c r="M4" s="91"/>
      <c r="N4" s="171"/>
    </row>
    <row r="5" spans="1:14" ht="16.5" thickBot="1">
      <c r="A5" s="3"/>
      <c r="B5" s="3"/>
      <c r="C5" s="3"/>
      <c r="D5" s="79" t="s">
        <v>48</v>
      </c>
      <c r="E5" s="81">
        <f>Datos!M4</f>
        <v>44.4</v>
      </c>
      <c r="F5" s="82" t="s">
        <v>57</v>
      </c>
      <c r="G5" s="83">
        <f>Datos!M6</f>
        <v>0.4583333333333333</v>
      </c>
      <c r="H5" s="85"/>
      <c r="I5" s="92" t="s">
        <v>49</v>
      </c>
      <c r="J5" s="93"/>
      <c r="K5" s="93"/>
      <c r="L5" s="93"/>
      <c r="M5" s="94"/>
      <c r="N5" s="171"/>
    </row>
    <row r="6" spans="1:13" ht="17.25" thickBot="1" thickTop="1">
      <c r="A6" s="3"/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28" t="s">
        <v>65</v>
      </c>
    </row>
    <row r="7" spans="1:14" ht="16.5" thickBot="1">
      <c r="A7" s="95" t="s">
        <v>86</v>
      </c>
      <c r="B7" s="123"/>
      <c r="C7" s="207" t="s">
        <v>50</v>
      </c>
      <c r="D7" s="208"/>
      <c r="E7" s="195" t="s">
        <v>51</v>
      </c>
      <c r="F7" s="196"/>
      <c r="G7" s="124" t="s">
        <v>60</v>
      </c>
      <c r="H7" s="125" t="s">
        <v>59</v>
      </c>
      <c r="I7" s="125" t="s">
        <v>52</v>
      </c>
      <c r="J7" s="126" t="s">
        <v>53</v>
      </c>
      <c r="K7" s="126" t="s">
        <v>54</v>
      </c>
      <c r="L7" s="126" t="s">
        <v>55</v>
      </c>
      <c r="M7" s="127" t="s">
        <v>56</v>
      </c>
      <c r="N7" s="171"/>
    </row>
    <row r="8" spans="1:14" ht="18" customHeight="1">
      <c r="A8" s="109"/>
      <c r="B8" s="128">
        <v>91</v>
      </c>
      <c r="C8" s="203" t="s">
        <v>106</v>
      </c>
      <c r="D8" s="204"/>
      <c r="E8" s="129"/>
      <c r="F8" s="137"/>
      <c r="G8" s="135" t="s">
        <v>107</v>
      </c>
      <c r="H8" s="143"/>
      <c r="I8" s="141"/>
      <c r="J8" s="141"/>
      <c r="K8" s="142"/>
      <c r="L8" s="134"/>
      <c r="M8" s="144"/>
      <c r="N8" s="171"/>
    </row>
    <row r="9" spans="1:14" ht="18" customHeight="1">
      <c r="A9" s="110"/>
      <c r="B9" s="128">
        <v>92</v>
      </c>
      <c r="C9" s="199" t="s">
        <v>108</v>
      </c>
      <c r="D9" s="200"/>
      <c r="E9" s="129"/>
      <c r="F9" s="137"/>
      <c r="G9" s="135" t="s">
        <v>109</v>
      </c>
      <c r="H9" s="132"/>
      <c r="I9" s="133"/>
      <c r="J9" s="133"/>
      <c r="K9" s="133"/>
      <c r="L9" s="134"/>
      <c r="M9" s="132"/>
      <c r="N9" s="171"/>
    </row>
    <row r="10" spans="1:14" ht="18" customHeight="1">
      <c r="A10" s="110"/>
      <c r="B10" s="128">
        <v>93</v>
      </c>
      <c r="C10" s="199" t="s">
        <v>110</v>
      </c>
      <c r="D10" s="200"/>
      <c r="E10" s="129"/>
      <c r="F10" s="170"/>
      <c r="G10" s="138" t="s">
        <v>111</v>
      </c>
      <c r="H10" s="132"/>
      <c r="I10" s="129"/>
      <c r="J10" s="133"/>
      <c r="K10" s="134"/>
      <c r="L10" s="169"/>
      <c r="M10" s="132"/>
      <c r="N10" s="173"/>
    </row>
    <row r="11" spans="1:14" ht="18" customHeight="1">
      <c r="A11" s="110"/>
      <c r="B11" s="128"/>
      <c r="C11" s="199"/>
      <c r="D11" s="200"/>
      <c r="E11" s="129"/>
      <c r="F11" s="130"/>
      <c r="G11" s="135"/>
      <c r="H11" s="132"/>
      <c r="I11" s="133"/>
      <c r="J11" s="133"/>
      <c r="K11" s="133"/>
      <c r="L11" s="134"/>
      <c r="M11" s="132"/>
      <c r="N11" s="171"/>
    </row>
    <row r="12" spans="1:14" ht="18" customHeight="1">
      <c r="A12" s="110"/>
      <c r="B12" s="128"/>
      <c r="C12" s="203"/>
      <c r="D12" s="204"/>
      <c r="E12" s="129"/>
      <c r="F12" s="130"/>
      <c r="G12" s="131"/>
      <c r="H12" s="132"/>
      <c r="I12" s="133"/>
      <c r="J12" s="133"/>
      <c r="K12" s="133"/>
      <c r="L12" s="134"/>
      <c r="M12" s="132"/>
      <c r="N12" s="174"/>
    </row>
    <row r="13" spans="1:14" ht="18" customHeight="1">
      <c r="A13" s="110"/>
      <c r="B13" s="128"/>
      <c r="C13" s="197"/>
      <c r="D13" s="198"/>
      <c r="E13" s="134"/>
      <c r="F13" s="139"/>
      <c r="G13" s="131"/>
      <c r="H13" s="132"/>
      <c r="I13" s="133"/>
      <c r="J13" s="133"/>
      <c r="K13" s="133"/>
      <c r="L13" s="134"/>
      <c r="M13" s="132"/>
      <c r="N13" s="174"/>
    </row>
    <row r="14" spans="1:14" ht="18" customHeight="1">
      <c r="A14" s="110"/>
      <c r="B14" s="128"/>
      <c r="C14" s="203"/>
      <c r="D14" s="204"/>
      <c r="E14" s="129"/>
      <c r="F14" s="137"/>
      <c r="G14" s="135"/>
      <c r="H14" s="132"/>
      <c r="I14" s="133"/>
      <c r="J14" s="133"/>
      <c r="K14" s="133"/>
      <c r="L14" s="134"/>
      <c r="M14" s="132"/>
      <c r="N14" s="174"/>
    </row>
    <row r="15" spans="1:14" ht="18" customHeight="1">
      <c r="A15" s="110"/>
      <c r="B15" s="140"/>
      <c r="C15" s="203"/>
      <c r="D15" s="204"/>
      <c r="E15" s="136"/>
      <c r="F15" s="137"/>
      <c r="G15" s="135"/>
      <c r="H15" s="143"/>
      <c r="I15" s="141"/>
      <c r="J15" s="141"/>
      <c r="K15" s="142"/>
      <c r="L15" s="134"/>
      <c r="M15" s="132"/>
      <c r="N15" s="173"/>
    </row>
    <row r="16" spans="1:14" ht="18" customHeight="1">
      <c r="A16" s="110"/>
      <c r="B16" s="128"/>
      <c r="C16" s="203"/>
      <c r="D16" s="204"/>
      <c r="E16" s="129"/>
      <c r="F16" s="137"/>
      <c r="G16" s="135"/>
      <c r="H16" s="143"/>
      <c r="I16" s="141"/>
      <c r="J16" s="141"/>
      <c r="K16" s="142"/>
      <c r="L16" s="134"/>
      <c r="M16" s="132"/>
      <c r="N16" s="171"/>
    </row>
    <row r="17" spans="1:14" ht="18" customHeight="1">
      <c r="A17" s="110"/>
      <c r="B17" s="128"/>
      <c r="C17" s="203"/>
      <c r="D17" s="204"/>
      <c r="E17" s="129"/>
      <c r="F17" s="137"/>
      <c r="G17" s="135"/>
      <c r="H17" s="143"/>
      <c r="I17" s="141"/>
      <c r="J17" s="141"/>
      <c r="K17" s="142"/>
      <c r="L17" s="134"/>
      <c r="M17" s="132"/>
      <c r="N17" s="171"/>
    </row>
    <row r="18" spans="1:14" ht="18" customHeight="1">
      <c r="A18" s="110"/>
      <c r="B18" s="128"/>
      <c r="C18" s="203"/>
      <c r="D18" s="204"/>
      <c r="E18" s="129"/>
      <c r="F18" s="137"/>
      <c r="G18" s="135"/>
      <c r="H18" s="143"/>
      <c r="I18" s="141"/>
      <c r="J18" s="141"/>
      <c r="K18" s="142"/>
      <c r="L18" s="134"/>
      <c r="M18" s="132"/>
      <c r="N18" s="171"/>
    </row>
    <row r="19" spans="1:14" ht="18" customHeight="1">
      <c r="A19" s="110"/>
      <c r="B19" s="128"/>
      <c r="C19" s="203"/>
      <c r="D19" s="204"/>
      <c r="E19" s="129"/>
      <c r="F19" s="137"/>
      <c r="G19" s="135"/>
      <c r="H19" s="143"/>
      <c r="I19" s="141"/>
      <c r="J19" s="141"/>
      <c r="K19" s="142"/>
      <c r="L19" s="134"/>
      <c r="M19" s="132"/>
      <c r="N19" s="171"/>
    </row>
    <row r="20" spans="2:13" ht="15">
      <c r="B20" s="151"/>
      <c r="C20" s="205"/>
      <c r="D20" s="206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2:13" ht="15">
      <c r="B21" s="151"/>
      <c r="C21" s="205"/>
      <c r="D21" s="206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2:13" ht="15">
      <c r="B22" s="151"/>
      <c r="C22" s="205"/>
      <c r="D22" s="206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2:13" ht="15">
      <c r="B23" s="151"/>
      <c r="C23" s="205"/>
      <c r="D23" s="206"/>
      <c r="E23" s="151"/>
      <c r="F23" s="151"/>
      <c r="G23" s="151"/>
      <c r="H23" s="151"/>
      <c r="I23" s="151"/>
      <c r="J23" s="151"/>
      <c r="K23" s="151"/>
      <c r="L23" s="151"/>
      <c r="M23" s="151"/>
    </row>
    <row r="24" spans="2:13" ht="15">
      <c r="B24" s="151"/>
      <c r="C24" s="205"/>
      <c r="D24" s="206"/>
      <c r="E24" s="151"/>
      <c r="F24" s="151"/>
      <c r="G24" s="151"/>
      <c r="H24" s="151"/>
      <c r="I24" s="151"/>
      <c r="J24" s="151"/>
      <c r="K24" s="151"/>
      <c r="L24" s="151"/>
      <c r="M24" s="151"/>
    </row>
  </sheetData>
  <sheetProtection/>
  <mergeCells count="21">
    <mergeCell ref="C22:D22"/>
    <mergeCell ref="C23:D23"/>
    <mergeCell ref="C24:D24"/>
    <mergeCell ref="C17:D17"/>
    <mergeCell ref="C18:D18"/>
    <mergeCell ref="C19:D19"/>
    <mergeCell ref="C20:D20"/>
    <mergeCell ref="C16:D16"/>
    <mergeCell ref="C21:D21"/>
    <mergeCell ref="C14:D14"/>
    <mergeCell ref="C12:D12"/>
    <mergeCell ref="C15:D15"/>
    <mergeCell ref="C7:D7"/>
    <mergeCell ref="D1:L1"/>
    <mergeCell ref="E7:F7"/>
    <mergeCell ref="C13:D13"/>
    <mergeCell ref="C11:D11"/>
    <mergeCell ref="C10:D10"/>
    <mergeCell ref="C9:D9"/>
    <mergeCell ref="E4:G4"/>
    <mergeCell ref="C8:D8"/>
  </mergeCells>
  <printOptions/>
  <pageMargins left="0" right="0" top="0" bottom="0" header="0" footer="0"/>
  <pageSetup fitToHeight="3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28"/>
  <sheetViews>
    <sheetView showZeros="0" tabSelected="1" zoomScale="75" zoomScaleNormal="75" zoomScalePageLayoutView="0" workbookViewId="0" topLeftCell="A1">
      <selection activeCell="C28" sqref="C28"/>
    </sheetView>
  </sheetViews>
  <sheetFormatPr defaultColWidth="11.5546875" defaultRowHeight="15"/>
  <cols>
    <col min="1" max="1" width="3.88671875" style="0" customWidth="1"/>
    <col min="2" max="2" width="4.88671875" style="0" bestFit="1" customWidth="1"/>
    <col min="3" max="3" width="16.3359375" style="0" customWidth="1"/>
    <col min="4" max="4" width="25.4453125" style="0" customWidth="1"/>
    <col min="5" max="5" width="7.88671875" style="0" customWidth="1"/>
    <col min="6" max="6" width="8.99609375" style="0" customWidth="1"/>
    <col min="7" max="7" width="7.88671875" style="0" customWidth="1"/>
    <col min="8" max="8" width="6.5546875" style="0" customWidth="1"/>
    <col min="9" max="9" width="8.5546875" style="0" customWidth="1"/>
    <col min="10" max="10" width="8.21484375" style="0" customWidth="1"/>
    <col min="11" max="11" width="7.4453125" style="0" customWidth="1"/>
    <col min="12" max="12" width="5.5546875" style="0" customWidth="1"/>
    <col min="13" max="13" width="7.10546875" style="0" hidden="1" customWidth="1"/>
    <col min="14" max="14" width="8.6640625" style="0" hidden="1" customWidth="1"/>
    <col min="15" max="15" width="7.4453125" style="0" hidden="1" customWidth="1"/>
    <col min="16" max="16" width="5.5546875" style="0" hidden="1" customWidth="1"/>
    <col min="17" max="17" width="7.99609375" style="0" hidden="1" customWidth="1"/>
    <col min="18" max="18" width="9.3359375" style="0" hidden="1" customWidth="1"/>
    <col min="19" max="19" width="7.4453125" style="0" hidden="1" customWidth="1"/>
    <col min="20" max="20" width="5.5546875" style="0" hidden="1" customWidth="1"/>
    <col min="21" max="21" width="7.21484375" style="0" hidden="1" customWidth="1"/>
    <col min="22" max="22" width="9.10546875" style="0" hidden="1" customWidth="1"/>
    <col min="23" max="23" width="6.88671875" style="0" hidden="1" customWidth="1"/>
    <col min="24" max="24" width="5.3359375" style="0" hidden="1" customWidth="1"/>
    <col min="25" max="25" width="9.10546875" style="0" customWidth="1"/>
    <col min="26" max="26" width="8.77734375" style="0" customWidth="1"/>
    <col min="27" max="27" width="9.77734375" style="0" customWidth="1"/>
    <col min="28" max="28" width="8.6640625" style="0" hidden="1" customWidth="1"/>
    <col min="29" max="29" width="8.4453125" style="69" customWidth="1"/>
    <col min="30" max="30" width="8.6640625" style="0" customWidth="1"/>
  </cols>
  <sheetData>
    <row r="1" ht="16.5" thickBot="1"/>
    <row r="2" spans="1:30" ht="34.5" customHeight="1" thickBot="1" thickTop="1">
      <c r="A2" s="3"/>
      <c r="B2" s="3"/>
      <c r="C2" s="3"/>
      <c r="D2" s="211" t="str">
        <f>Datos!C1</f>
        <v>V RAID HÍPICO BULERIAS - ALTO TURIA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3"/>
      <c r="AD2" s="3"/>
    </row>
    <row r="3" spans="1:30" ht="16.5" thickTop="1">
      <c r="A3" s="29"/>
      <c r="B3" s="29"/>
      <c r="C3" s="29"/>
      <c r="D3" s="30"/>
      <c r="E3" s="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5"/>
      <c r="Z3" s="5"/>
      <c r="AA3" s="30"/>
      <c r="AB3" s="30"/>
      <c r="AC3" s="67">
        <f>SUM(A3:AA3)</f>
        <v>0</v>
      </c>
      <c r="AD3" s="3"/>
    </row>
    <row r="4" spans="1:30" ht="15.75">
      <c r="A4" s="29"/>
      <c r="B4" s="29"/>
      <c r="C4" s="29"/>
      <c r="D4" s="29" t="s">
        <v>101</v>
      </c>
      <c r="E4" s="3"/>
      <c r="F4" s="29"/>
      <c r="G4" s="29"/>
      <c r="H4" s="29"/>
      <c r="I4" s="29" t="s">
        <v>95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"/>
      <c r="Z4" s="3"/>
      <c r="AA4" s="29"/>
      <c r="AB4" s="29"/>
      <c r="AC4" s="67"/>
      <c r="AD4" s="3"/>
    </row>
    <row r="5" spans="1:30" ht="15.75">
      <c r="A5" s="29"/>
      <c r="B5" s="29"/>
      <c r="C5" s="29"/>
      <c r="D5" s="29"/>
      <c r="E5" s="3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"/>
      <c r="Z5" s="3"/>
      <c r="AA5" s="29"/>
      <c r="AB5" s="29"/>
      <c r="AC5" s="67"/>
      <c r="AD5" s="3"/>
    </row>
    <row r="6" spans="1:30" ht="20.25" customHeight="1">
      <c r="A6" s="9"/>
      <c r="B6" s="9"/>
      <c r="C6" s="9"/>
      <c r="D6" s="64" t="s">
        <v>80</v>
      </c>
      <c r="E6" s="216">
        <f>Datos!M6</f>
        <v>0.4583333333333333</v>
      </c>
      <c r="F6" s="216"/>
      <c r="G6" s="31" t="s">
        <v>96</v>
      </c>
      <c r="H6" s="108">
        <f>Datos!M18</f>
        <v>0</v>
      </c>
      <c r="I6" s="107"/>
      <c r="J6" s="34" t="s">
        <v>70</v>
      </c>
      <c r="K6" s="121">
        <f>Datos!M4</f>
        <v>44.4</v>
      </c>
      <c r="L6" s="33" t="s">
        <v>45</v>
      </c>
      <c r="M6" s="35"/>
      <c r="N6" s="98" t="str">
        <f>+Datos!M2</f>
        <v>Titaguas</v>
      </c>
      <c r="O6" s="77"/>
      <c r="P6" s="78"/>
      <c r="Q6" s="77"/>
      <c r="R6" s="72"/>
      <c r="S6" s="72"/>
      <c r="T6" s="77" t="s">
        <v>82</v>
      </c>
      <c r="U6" s="72"/>
      <c r="V6" s="72"/>
      <c r="W6" s="72"/>
      <c r="X6" s="72"/>
      <c r="Y6" s="72"/>
      <c r="Z6" s="72"/>
      <c r="AA6" s="72">
        <f>+Datos!M5</f>
        <v>0.020833333333333332</v>
      </c>
      <c r="AB6" s="36"/>
      <c r="AC6" s="32" t="s">
        <v>21</v>
      </c>
      <c r="AD6" s="10"/>
    </row>
    <row r="7" spans="1:30" ht="15.75">
      <c r="A7" s="29"/>
      <c r="B7" s="29"/>
      <c r="C7" s="2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70"/>
      <c r="P7" s="70"/>
      <c r="Q7" s="70"/>
      <c r="R7" s="70"/>
      <c r="S7" s="70"/>
      <c r="T7" s="70"/>
      <c r="U7" s="70"/>
      <c r="V7" s="70"/>
      <c r="W7" s="70"/>
      <c r="X7" s="70"/>
      <c r="Y7" s="7"/>
      <c r="Z7" s="7"/>
      <c r="AA7" s="71"/>
      <c r="AB7" s="38"/>
      <c r="AC7" s="68" t="s">
        <v>81</v>
      </c>
      <c r="AD7" s="3"/>
    </row>
    <row r="8" spans="1:30" ht="18.75">
      <c r="A8" s="155" t="s">
        <v>61</v>
      </c>
      <c r="B8" s="156" t="s">
        <v>69</v>
      </c>
      <c r="C8" s="157"/>
      <c r="D8" s="158"/>
      <c r="E8" s="214" t="s">
        <v>83</v>
      </c>
      <c r="F8" s="215"/>
      <c r="G8" s="159" t="s">
        <v>88</v>
      </c>
      <c r="H8" s="156">
        <f>Datos!M9</f>
        <v>22.2</v>
      </c>
      <c r="I8" s="214" t="s">
        <v>71</v>
      </c>
      <c r="J8" s="215"/>
      <c r="K8" s="159" t="s">
        <v>88</v>
      </c>
      <c r="L8" s="156">
        <f>Datos!M11</f>
        <v>22.2</v>
      </c>
      <c r="M8" s="214" t="s">
        <v>84</v>
      </c>
      <c r="N8" s="215"/>
      <c r="O8" s="159" t="s">
        <v>88</v>
      </c>
      <c r="P8" s="156">
        <f>Datos!M13</f>
        <v>0</v>
      </c>
      <c r="Q8" s="214" t="s">
        <v>91</v>
      </c>
      <c r="R8" s="215"/>
      <c r="S8" s="159" t="s">
        <v>88</v>
      </c>
      <c r="T8" s="156">
        <f>Datos!B11</f>
      </c>
      <c r="U8" s="214" t="s">
        <v>92</v>
      </c>
      <c r="V8" s="215"/>
      <c r="W8" s="159" t="s">
        <v>88</v>
      </c>
      <c r="X8" s="156">
        <f>Datos!B12</f>
      </c>
      <c r="Y8" s="156" t="s">
        <v>87</v>
      </c>
      <c r="Z8" s="156" t="s">
        <v>72</v>
      </c>
      <c r="AA8" s="160" t="s">
        <v>72</v>
      </c>
      <c r="AB8" s="156" t="s">
        <v>72</v>
      </c>
      <c r="AC8" s="160" t="s">
        <v>73</v>
      </c>
      <c r="AD8" s="209" t="s">
        <v>89</v>
      </c>
    </row>
    <row r="9" spans="1:30" ht="18.75">
      <c r="A9" s="161" t="s">
        <v>76</v>
      </c>
      <c r="B9" s="156" t="s">
        <v>68</v>
      </c>
      <c r="C9" s="162" t="s">
        <v>60</v>
      </c>
      <c r="D9" s="163" t="s">
        <v>67</v>
      </c>
      <c r="E9" s="164" t="s">
        <v>77</v>
      </c>
      <c r="F9" s="164" t="s">
        <v>78</v>
      </c>
      <c r="G9" s="164" t="s">
        <v>74</v>
      </c>
      <c r="H9" s="164" t="s">
        <v>75</v>
      </c>
      <c r="I9" s="164" t="s">
        <v>77</v>
      </c>
      <c r="J9" s="164" t="s">
        <v>78</v>
      </c>
      <c r="K9" s="164" t="s">
        <v>74</v>
      </c>
      <c r="L9" s="164" t="s">
        <v>75</v>
      </c>
      <c r="M9" s="164" t="s">
        <v>77</v>
      </c>
      <c r="N9" s="164" t="s">
        <v>78</v>
      </c>
      <c r="O9" s="164" t="s">
        <v>74</v>
      </c>
      <c r="P9" s="164" t="s">
        <v>75</v>
      </c>
      <c r="Q9" s="164" t="s">
        <v>77</v>
      </c>
      <c r="R9" s="164" t="s">
        <v>78</v>
      </c>
      <c r="S9" s="164" t="s">
        <v>74</v>
      </c>
      <c r="T9" s="164" t="s">
        <v>75</v>
      </c>
      <c r="U9" s="164" t="s">
        <v>77</v>
      </c>
      <c r="V9" s="164" t="s">
        <v>78</v>
      </c>
      <c r="W9" s="164" t="s">
        <v>74</v>
      </c>
      <c r="X9" s="164" t="s">
        <v>75</v>
      </c>
      <c r="Y9" s="156" t="s">
        <v>93</v>
      </c>
      <c r="Z9" s="156" t="s">
        <v>94</v>
      </c>
      <c r="AA9" s="160" t="s">
        <v>62</v>
      </c>
      <c r="AB9" s="156" t="s">
        <v>79</v>
      </c>
      <c r="AC9" s="156" t="s">
        <v>75</v>
      </c>
      <c r="AD9" s="210"/>
    </row>
    <row r="10" spans="1:30" ht="20.25">
      <c r="A10" s="165" t="s">
        <v>63</v>
      </c>
      <c r="B10" s="167">
        <f>Matrículas!B8</f>
        <v>91</v>
      </c>
      <c r="C10" s="113" t="str">
        <f>Matrículas!G8</f>
        <v>CRISIS</v>
      </c>
      <c r="D10" s="122" t="str">
        <f>Matrículas!C8</f>
        <v>JOSE MARIA HURTADO LEON</v>
      </c>
      <c r="E10" s="153">
        <v>0.5247569444444444</v>
      </c>
      <c r="F10" s="153">
        <v>0.5273148148148148</v>
      </c>
      <c r="G10" s="63">
        <f>IF(E10=":     :","       :       :     ",(E10-$E$6))</f>
        <v>0.06642361111111111</v>
      </c>
      <c r="H10" s="66">
        <f>IF(E10=":     :","        ",(Datos!M$9/G10)/24)</f>
        <v>13.925771040250915</v>
      </c>
      <c r="I10" s="153">
        <v>0.6133217592592592</v>
      </c>
      <c r="J10" s="153">
        <v>0.617650462962963</v>
      </c>
      <c r="K10" s="63">
        <f>IF(I10=":     :","       :       :        ",I10-(F10+Datos!M$10))</f>
        <v>0.06517361111111108</v>
      </c>
      <c r="L10" s="66">
        <f>IF(I10=":     :","       ",(Datos!M$11/K10)/24)</f>
        <v>14.192860948321796</v>
      </c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63">
        <f>J10</f>
        <v>0.617650462962963</v>
      </c>
      <c r="Z10" s="63">
        <f>G10+K10</f>
        <v>0.1315972222222222</v>
      </c>
      <c r="AA10" s="152">
        <f>IF(J10=":     :"," ",J10-(Datos!M$6+Datos!M$5))</f>
        <v>0.13848379629629637</v>
      </c>
      <c r="AB10" s="151"/>
      <c r="AC10" s="166">
        <f>IF(Z10=" ","  ",(Datos!M$4/Z10)/24)</f>
        <v>14.058047493403697</v>
      </c>
      <c r="AD10" s="63">
        <f>IF(F10=":     :"," ",(F10-E10)+(J10-I10))</f>
        <v>0.006886574074074114</v>
      </c>
    </row>
    <row r="11" spans="1:30" ht="24" customHeight="1">
      <c r="A11" s="165" t="s">
        <v>64</v>
      </c>
      <c r="B11" s="167">
        <f>Matrículas!B10</f>
        <v>93</v>
      </c>
      <c r="C11" s="113" t="str">
        <f>Matrículas!G10</f>
        <v>ED GOBI</v>
      </c>
      <c r="D11" s="122" t="str">
        <f>Matrículas!C10</f>
        <v>CHRISTIAN FERNANDEZ GARCIA</v>
      </c>
      <c r="E11" s="63">
        <v>0.5298032407407408</v>
      </c>
      <c r="F11" s="63">
        <v>0.5347106481481482</v>
      </c>
      <c r="G11" s="63">
        <f>IF(E11=":     :","       :       :     ",(E11-$E$6))</f>
        <v>0.0714699074074075</v>
      </c>
      <c r="H11" s="66">
        <f>IF(E11=":     :","        ",(Datos!M$9/G11)/24)</f>
        <v>12.942510121457474</v>
      </c>
      <c r="I11" s="63">
        <v>0.6172222222222222</v>
      </c>
      <c r="J11" s="63">
        <v>0.6215162037037038</v>
      </c>
      <c r="K11" s="63">
        <f>IF(I11=":     :","       :       :        ",I11-(F11+Datos!M$10))</f>
        <v>0.061678240740740686</v>
      </c>
      <c r="L11" s="66">
        <f>IF(I11=":     :","       ",(Datos!M$11/K11)/24)</f>
        <v>14.997185212985563</v>
      </c>
      <c r="M11" s="63"/>
      <c r="N11" s="63"/>
      <c r="O11" s="63"/>
      <c r="P11" s="66"/>
      <c r="Q11" s="63"/>
      <c r="R11" s="63"/>
      <c r="S11" s="63"/>
      <c r="T11" s="66"/>
      <c r="U11" s="63"/>
      <c r="V11" s="63"/>
      <c r="W11" s="63"/>
      <c r="X11" s="66"/>
      <c r="Y11" s="63">
        <f>J11</f>
        <v>0.6215162037037038</v>
      </c>
      <c r="Z11" s="63">
        <f>G11+K11</f>
        <v>0.13314814814814818</v>
      </c>
      <c r="AA11" s="152">
        <f>IF(J11=":     :"," ",J11-(Datos!M$6+Datos!M$5))</f>
        <v>0.14234953703703712</v>
      </c>
      <c r="AB11" s="152"/>
      <c r="AC11" s="166">
        <f>IF(Z11=" ","  ",(Datos!M$4/Z11)/24)</f>
        <v>13.894297635605001</v>
      </c>
      <c r="AD11" s="63">
        <f>IF(F11=":     :"," ",(F11-E11)+(J11-I11))</f>
        <v>0.009201388888888884</v>
      </c>
    </row>
    <row r="12" spans="1:30" ht="24" customHeight="1">
      <c r="A12" s="165" t="s">
        <v>112</v>
      </c>
      <c r="B12" s="167">
        <f>Matrículas!B9</f>
        <v>92</v>
      </c>
      <c r="C12" s="113" t="str">
        <f>Matrículas!G9</f>
        <v>TOYOTA 99</v>
      </c>
      <c r="D12" s="122" t="str">
        <f>Matrículas!C9</f>
        <v>TERJE SMESTAD</v>
      </c>
      <c r="E12" s="63" t="s">
        <v>113</v>
      </c>
      <c r="F12" s="63"/>
      <c r="G12" s="63"/>
      <c r="H12" s="66"/>
      <c r="I12" s="63"/>
      <c r="J12" s="63"/>
      <c r="K12" s="63"/>
      <c r="L12" s="66"/>
      <c r="M12" s="63"/>
      <c r="N12" s="63"/>
      <c r="O12" s="63"/>
      <c r="P12" s="66"/>
      <c r="Q12" s="63"/>
      <c r="R12" s="63"/>
      <c r="S12" s="63"/>
      <c r="T12" s="66"/>
      <c r="U12" s="63"/>
      <c r="V12" s="63"/>
      <c r="W12" s="63"/>
      <c r="X12" s="66"/>
      <c r="Y12" s="63"/>
      <c r="Z12" s="63"/>
      <c r="AA12" s="152"/>
      <c r="AB12" s="152"/>
      <c r="AC12" s="166"/>
      <c r="AD12" s="63"/>
    </row>
    <row r="13" spans="1:30" ht="24" customHeight="1">
      <c r="A13" s="165"/>
      <c r="B13" s="167">
        <f>Matrículas!B12</f>
        <v>0</v>
      </c>
      <c r="C13" s="113">
        <f>Matrículas!G12</f>
        <v>0</v>
      </c>
      <c r="D13" s="122">
        <f>Matrículas!C12</f>
        <v>0</v>
      </c>
      <c r="E13" s="63"/>
      <c r="F13" s="63"/>
      <c r="G13" s="63"/>
      <c r="H13" s="66"/>
      <c r="I13" s="63"/>
      <c r="J13" s="63"/>
      <c r="K13" s="63"/>
      <c r="L13" s="66"/>
      <c r="M13" s="63"/>
      <c r="N13" s="63"/>
      <c r="O13" s="63"/>
      <c r="P13" s="66"/>
      <c r="Q13" s="63"/>
      <c r="R13" s="63"/>
      <c r="S13" s="63"/>
      <c r="T13" s="66"/>
      <c r="U13" s="63"/>
      <c r="V13" s="63"/>
      <c r="W13" s="63"/>
      <c r="X13" s="66"/>
      <c r="Y13" s="63"/>
      <c r="Z13" s="63"/>
      <c r="AA13" s="152"/>
      <c r="AB13" s="152"/>
      <c r="AC13" s="166"/>
      <c r="AD13" s="63"/>
    </row>
    <row r="14" spans="1:30" ht="24" customHeight="1">
      <c r="A14" s="165"/>
      <c r="B14" s="167">
        <f>Matrículas!B13</f>
        <v>0</v>
      </c>
      <c r="C14" s="113">
        <f>Matrículas!G13</f>
        <v>0</v>
      </c>
      <c r="D14" s="122">
        <f>Matrículas!C13</f>
        <v>0</v>
      </c>
      <c r="E14" s="63"/>
      <c r="F14" s="63"/>
      <c r="G14" s="63"/>
      <c r="H14" s="66"/>
      <c r="I14" s="63"/>
      <c r="J14" s="63"/>
      <c r="K14" s="63"/>
      <c r="L14" s="66"/>
      <c r="M14" s="63"/>
      <c r="N14" s="63"/>
      <c r="O14" s="63"/>
      <c r="P14" s="66"/>
      <c r="Q14" s="63"/>
      <c r="R14" s="63"/>
      <c r="S14" s="63"/>
      <c r="T14" s="66"/>
      <c r="U14" s="63"/>
      <c r="V14" s="63"/>
      <c r="W14" s="63"/>
      <c r="X14" s="66"/>
      <c r="Y14" s="63"/>
      <c r="Z14" s="63"/>
      <c r="AA14" s="152"/>
      <c r="AB14" s="152"/>
      <c r="AC14" s="166"/>
      <c r="AD14" s="63"/>
    </row>
    <row r="15" spans="1:30" ht="20.25">
      <c r="A15" s="165"/>
      <c r="B15" s="167">
        <f>Matrículas!B14</f>
        <v>0</v>
      </c>
      <c r="C15" s="113">
        <f>Matrículas!G14</f>
        <v>0</v>
      </c>
      <c r="D15" s="122">
        <f>Matrículas!C14</f>
        <v>0</v>
      </c>
      <c r="E15" s="153"/>
      <c r="F15" s="153"/>
      <c r="G15" s="63"/>
      <c r="H15" s="66"/>
      <c r="I15" s="153"/>
      <c r="J15" s="153"/>
      <c r="K15" s="63"/>
      <c r="L15" s="66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63"/>
      <c r="Z15" s="63"/>
      <c r="AA15" s="152"/>
      <c r="AB15" s="151"/>
      <c r="AC15" s="166"/>
      <c r="AD15" s="63"/>
    </row>
    <row r="16" spans="1:30" ht="24" customHeight="1">
      <c r="A16" s="165"/>
      <c r="B16" s="167">
        <f>Matrículas!B15</f>
        <v>0</v>
      </c>
      <c r="C16" s="113">
        <f>Matrículas!G15</f>
        <v>0</v>
      </c>
      <c r="D16" s="122">
        <f>Matrículas!C15</f>
        <v>0</v>
      </c>
      <c r="E16" s="63"/>
      <c r="F16" s="63"/>
      <c r="G16" s="63"/>
      <c r="H16" s="66"/>
      <c r="I16" s="63"/>
      <c r="J16" s="63"/>
      <c r="K16" s="63"/>
      <c r="L16" s="66"/>
      <c r="M16" s="63"/>
      <c r="N16" s="63"/>
      <c r="O16" s="63"/>
      <c r="P16" s="66"/>
      <c r="Q16" s="63"/>
      <c r="R16" s="63"/>
      <c r="S16" s="63"/>
      <c r="T16" s="66"/>
      <c r="U16" s="63"/>
      <c r="V16" s="63"/>
      <c r="W16" s="63"/>
      <c r="X16" s="66"/>
      <c r="Y16" s="63"/>
      <c r="Z16" s="63"/>
      <c r="AA16" s="152"/>
      <c r="AB16" s="152"/>
      <c r="AC16" s="166"/>
      <c r="AD16" s="63"/>
    </row>
    <row r="17" spans="1:30" ht="24" customHeight="1">
      <c r="A17" s="165"/>
      <c r="B17" s="167">
        <f>Matrículas!B16</f>
        <v>0</v>
      </c>
      <c r="C17" s="113">
        <f>Matrículas!G16</f>
        <v>0</v>
      </c>
      <c r="D17" s="122">
        <f>Matrículas!C16</f>
        <v>0</v>
      </c>
      <c r="E17" s="63"/>
      <c r="F17" s="63"/>
      <c r="G17" s="63"/>
      <c r="H17" s="66"/>
      <c r="I17" s="63"/>
      <c r="J17" s="63"/>
      <c r="K17" s="63"/>
      <c r="L17" s="66"/>
      <c r="M17" s="63"/>
      <c r="N17" s="63"/>
      <c r="O17" s="63"/>
      <c r="P17" s="66"/>
      <c r="Q17" s="63"/>
      <c r="R17" s="63"/>
      <c r="S17" s="63"/>
      <c r="T17" s="66"/>
      <c r="U17" s="63"/>
      <c r="V17" s="63"/>
      <c r="W17" s="63"/>
      <c r="X17" s="66"/>
      <c r="Y17" s="63"/>
      <c r="Z17" s="63"/>
      <c r="AA17" s="152"/>
      <c r="AB17" s="152"/>
      <c r="AC17" s="166"/>
      <c r="AD17" s="63"/>
    </row>
    <row r="18" spans="1:30" ht="24" customHeight="1">
      <c r="A18" s="165"/>
      <c r="B18" s="167">
        <f>Matrículas!B17</f>
        <v>0</v>
      </c>
      <c r="C18" s="113">
        <f>Matrículas!G17</f>
        <v>0</v>
      </c>
      <c r="D18" s="122">
        <f>Matrículas!C17</f>
        <v>0</v>
      </c>
      <c r="E18" s="63"/>
      <c r="F18" s="63"/>
      <c r="G18" s="63"/>
      <c r="H18" s="66"/>
      <c r="I18" s="63"/>
      <c r="J18" s="63"/>
      <c r="K18" s="63"/>
      <c r="L18" s="66"/>
      <c r="M18" s="63"/>
      <c r="N18" s="63"/>
      <c r="O18" s="63"/>
      <c r="P18" s="66"/>
      <c r="Q18" s="63"/>
      <c r="R18" s="63"/>
      <c r="S18" s="63"/>
      <c r="T18" s="66"/>
      <c r="U18" s="63"/>
      <c r="V18" s="63"/>
      <c r="W18" s="63"/>
      <c r="X18" s="66"/>
      <c r="Y18" s="63"/>
      <c r="Z18" s="63"/>
      <c r="AA18" s="152"/>
      <c r="AB18" s="152"/>
      <c r="AC18" s="166"/>
      <c r="AD18" s="63"/>
    </row>
    <row r="19" spans="1:30" s="2" customFormat="1" ht="20.25">
      <c r="A19" s="165"/>
      <c r="B19" s="167">
        <f>Matrículas!B18</f>
        <v>0</v>
      </c>
      <c r="C19" s="113">
        <f>Matrículas!G18</f>
        <v>0</v>
      </c>
      <c r="D19" s="122">
        <f>Matrículas!C18</f>
        <v>0</v>
      </c>
      <c r="E19" s="153"/>
      <c r="F19" s="154"/>
      <c r="G19" s="63"/>
      <c r="H19" s="66"/>
      <c r="I19" s="153"/>
      <c r="J19" s="168"/>
      <c r="K19" s="63"/>
      <c r="L19" s="66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63"/>
      <c r="Z19" s="63"/>
      <c r="AA19" s="152"/>
      <c r="AB19" s="151"/>
      <c r="AC19" s="166"/>
      <c r="AD19" s="63"/>
    </row>
    <row r="20" spans="1:30" ht="21" customHeight="1">
      <c r="A20" s="165"/>
      <c r="B20" s="167">
        <f>Matrículas!B19</f>
        <v>0</v>
      </c>
      <c r="C20" s="113">
        <f>Matrículas!G19</f>
        <v>0</v>
      </c>
      <c r="D20" s="122">
        <f>Matrículas!C19</f>
        <v>0</v>
      </c>
      <c r="E20" s="63"/>
      <c r="F20" s="63"/>
      <c r="G20" s="63"/>
      <c r="H20" s="66"/>
      <c r="I20" s="63"/>
      <c r="J20" s="63"/>
      <c r="K20" s="63"/>
      <c r="L20" s="66"/>
      <c r="M20" s="63"/>
      <c r="N20" s="63"/>
      <c r="O20" s="63"/>
      <c r="P20" s="66"/>
      <c r="Q20" s="63"/>
      <c r="R20" s="63"/>
      <c r="S20" s="63"/>
      <c r="T20" s="66"/>
      <c r="U20" s="63"/>
      <c r="V20" s="63"/>
      <c r="W20" s="63"/>
      <c r="X20" s="66"/>
      <c r="Y20" s="63"/>
      <c r="Z20" s="63"/>
      <c r="AA20" s="152"/>
      <c r="AB20" s="152"/>
      <c r="AC20" s="166"/>
      <c r="AD20" s="63"/>
    </row>
    <row r="21" spans="1:30" ht="20.25">
      <c r="A21" s="165"/>
      <c r="B21" s="167">
        <f>Matrículas!B20</f>
        <v>0</v>
      </c>
      <c r="C21" s="113">
        <f>Matrículas!G20</f>
        <v>0</v>
      </c>
      <c r="D21" s="122">
        <f>Matrículas!C20</f>
        <v>0</v>
      </c>
      <c r="E21" s="153"/>
      <c r="F21" s="153"/>
      <c r="G21" s="63"/>
      <c r="H21" s="66"/>
      <c r="I21" s="153"/>
      <c r="J21" s="153"/>
      <c r="K21" s="63"/>
      <c r="L21" s="66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63"/>
      <c r="Z21" s="63"/>
      <c r="AA21" s="152"/>
      <c r="AB21" s="151"/>
      <c r="AC21" s="166"/>
      <c r="AD21" s="63"/>
    </row>
    <row r="22" spans="1:30" ht="20.25">
      <c r="A22" s="165"/>
      <c r="B22" s="167">
        <f>Matrículas!B21</f>
        <v>0</v>
      </c>
      <c r="C22" s="113">
        <f>Matrículas!G21</f>
        <v>0</v>
      </c>
      <c r="D22" s="122">
        <f>Matrículas!C21</f>
        <v>0</v>
      </c>
      <c r="E22" s="153"/>
      <c r="F22" s="153"/>
      <c r="G22" s="63"/>
      <c r="H22" s="66"/>
      <c r="I22" s="153"/>
      <c r="J22" s="153"/>
      <c r="K22" s="63"/>
      <c r="L22" s="66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63"/>
      <c r="Z22" s="63"/>
      <c r="AA22" s="152"/>
      <c r="AB22" s="151"/>
      <c r="AC22" s="166"/>
      <c r="AD22" s="63"/>
    </row>
    <row r="23" spans="1:30" ht="20.25">
      <c r="A23" s="165"/>
      <c r="B23" s="167">
        <f>Matrículas!B22</f>
        <v>0</v>
      </c>
      <c r="C23" s="113">
        <f>Matrículas!G22</f>
        <v>0</v>
      </c>
      <c r="D23" s="122">
        <f>Matrículas!C22</f>
        <v>0</v>
      </c>
      <c r="E23" s="153"/>
      <c r="F23" s="153"/>
      <c r="G23" s="63"/>
      <c r="H23" s="66"/>
      <c r="I23" s="153"/>
      <c r="J23" s="153"/>
      <c r="K23" s="63"/>
      <c r="L23" s="66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63"/>
      <c r="Z23" s="63"/>
      <c r="AA23" s="152"/>
      <c r="AB23" s="151"/>
      <c r="AC23" s="166"/>
      <c r="AD23" s="63"/>
    </row>
    <row r="24" spans="1:30" ht="20.25">
      <c r="A24" s="165"/>
      <c r="B24" s="167">
        <f>Matrículas!B23</f>
        <v>0</v>
      </c>
      <c r="C24" s="113">
        <f>Matrículas!G23</f>
        <v>0</v>
      </c>
      <c r="D24" s="122">
        <f>Matrículas!C23</f>
        <v>0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75"/>
      <c r="AD24" s="151"/>
    </row>
    <row r="25" spans="1:30" ht="20.25">
      <c r="A25" s="165"/>
      <c r="B25" s="167">
        <f>Matrículas!B24</f>
        <v>0</v>
      </c>
      <c r="C25" s="113">
        <f>Matrículas!G24</f>
        <v>0</v>
      </c>
      <c r="D25" s="122">
        <f>Matrículas!C24</f>
        <v>0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75"/>
      <c r="AD25" s="151"/>
    </row>
    <row r="26" spans="1:30" ht="20.25">
      <c r="A26" s="165"/>
      <c r="B26" s="167">
        <f>Matrículas!B25</f>
        <v>0</v>
      </c>
      <c r="C26" s="113">
        <f>Matrículas!G25</f>
        <v>0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75"/>
      <c r="AD26" s="151"/>
    </row>
    <row r="27" spans="1:30" ht="20.25">
      <c r="A27" s="165"/>
      <c r="B27" s="167">
        <f>Matrículas!B26</f>
        <v>0</v>
      </c>
      <c r="C27" s="113">
        <f>Matrículas!G26</f>
        <v>0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75"/>
      <c r="AD27" s="151"/>
    </row>
    <row r="28" spans="1:30" ht="20.25">
      <c r="A28" s="165"/>
      <c r="B28" s="167">
        <f>Matrículas!B27</f>
        <v>0</v>
      </c>
      <c r="C28" s="113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75"/>
      <c r="AD28" s="151"/>
    </row>
  </sheetData>
  <sheetProtection/>
  <mergeCells count="8">
    <mergeCell ref="AD8:AD9"/>
    <mergeCell ref="D2:AC2"/>
    <mergeCell ref="E8:F8"/>
    <mergeCell ref="I8:J8"/>
    <mergeCell ref="M8:N8"/>
    <mergeCell ref="Q8:R8"/>
    <mergeCell ref="U8:V8"/>
    <mergeCell ref="E6:F6"/>
  </mergeCells>
  <printOptions horizontalCentered="1"/>
  <pageMargins left="0" right="0.1968503937007874" top="0" bottom="0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Documentos de Raid</dc:title>
  <dc:subject>Documentos en Excel</dc:subject>
  <dc:creator>Elvira Landa</dc:creator>
  <cp:keywords/>
  <dc:description/>
  <cp:lastModifiedBy>DIEGO</cp:lastModifiedBy>
  <cp:lastPrinted>2016-10-15T14:12:02Z</cp:lastPrinted>
  <dcterms:created xsi:type="dcterms:W3CDTF">2000-07-10T00:37:11Z</dcterms:created>
  <dcterms:modified xsi:type="dcterms:W3CDTF">2016-10-18T08:00:55Z</dcterms:modified>
  <cp:category/>
  <cp:version/>
  <cp:contentType/>
  <cp:contentStatus/>
</cp:coreProperties>
</file>