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752" activeTab="3"/>
  </bookViews>
  <sheets>
    <sheet name="Datos" sheetId="1" r:id="rId1"/>
    <sheet name="Matrículas" sheetId="2" r:id="rId2"/>
    <sheet name="C. Peso" sheetId="3" r:id="rId3"/>
    <sheet name="Resultados" sheetId="4" r:id="rId4"/>
  </sheets>
  <definedNames>
    <definedName name="_xlnm.Print_Area" localSheetId="2">'C. Peso'!$B$9:$M$48</definedName>
    <definedName name="_xlnm.Print_Area" localSheetId="0">'Datos'!$A$1:$J$31</definedName>
    <definedName name="_xlnm.Print_Area" localSheetId="1">'Matrículas'!$A$1:$L$26</definedName>
    <definedName name="_xlnm.Print_Area" localSheetId="3">'Resultados'!$B$10:$AC$16</definedName>
    <definedName name="_xlnm.Print_Area">'Datos'!$A$1:$J$29</definedName>
    <definedName name="_xlnm.Print_Titles" localSheetId="2">'C. Peso'!$B:$B,'C. Peso'!$1:$8</definedName>
    <definedName name="_xlnm.Print_Titles" localSheetId="3">'Resultados'!$A:$A,'Resultados'!$1:$7</definedName>
  </definedNames>
  <calcPr fullCalcOnLoad="1"/>
</workbook>
</file>

<file path=xl/sharedStrings.xml><?xml version="1.0" encoding="utf-8"?>
<sst xmlns="http://schemas.openxmlformats.org/spreadsheetml/2006/main" count="490" uniqueCount="191">
  <si>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</si>
  <si>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</si>
  <si>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</si>
  <si>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</si>
  <si>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</si>
  <si>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</si>
  <si>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</si>
  <si>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</si>
  <si>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</si>
  <si>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</si>
  <si>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</si>
  <si>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</si>
  <si>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</si>
  <si>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</si>
  <si>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</si>
  <si>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</si>
  <si>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</si>
  <si>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</si>
  <si>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</si>
  <si>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</si>
  <si>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</si>
  <si>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</si>
  <si>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</si>
  <si>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</si>
  <si>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</si>
  <si>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11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</si>
  <si>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</si>
  <si>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</si>
  <si>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</si>
  <si>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</si>
  <si>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</si>
  <si>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</si>
  <si>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</si>
  <si>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</si>
  <si>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</si>
  <si>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</si>
  <si>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</si>
  <si>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</si>
  <si>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</si>
  <si>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</si>
  <si>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</si>
  <si>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</si>
  <si>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</si>
  <si>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</si>
  <si>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</si>
  <si>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</si>
  <si>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</si>
  <si>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</si>
  <si>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MATRÍCULAS Y REPARTO DE DORSALES</t>
  </si>
  <si>
    <t>Dorsal</t>
  </si>
  <si>
    <t>NOMBRE</t>
  </si>
  <si>
    <t>LDN</t>
  </si>
  <si>
    <t>Sexo</t>
  </si>
  <si>
    <t xml:space="preserve"> RAZA</t>
  </si>
  <si>
    <t>CAPA</t>
  </si>
  <si>
    <t>LAC</t>
  </si>
  <si>
    <t>LIC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</si>
  <si>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</si>
  <si>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</si>
  <si>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</si>
  <si>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</si>
  <si>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</si>
  <si>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</si>
  <si>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</si>
  <si>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</si>
  <si>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</si>
  <si>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</si>
  <si>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</si>
  <si>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</si>
  <si>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</si>
  <si>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</si>
  <si>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</si>
  <si>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</si>
  <si>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</si>
  <si>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</si>
  <si>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</si>
  <si>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</si>
  <si>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</si>
  <si>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</si>
  <si>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</si>
  <si>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</si>
  <si>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</si>
  <si>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</si>
  <si>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</si>
  <si>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</si>
  <si>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</si>
  <si>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</si>
  <si>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</si>
  <si>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</si>
  <si>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</si>
  <si>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</si>
  <si>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</si>
  <si>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</si>
  <si>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</si>
  <si>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</si>
  <si>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</si>
  <si>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</si>
  <si>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</si>
  <si>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</si>
  <si>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</si>
  <si>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</si>
  <si>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</si>
  <si>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</si>
  <si>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</si>
  <si>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</si>
  <si>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</si>
  <si>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</si>
  <si>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</si>
  <si>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</si>
  <si>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</si>
  <si>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</si>
  <si>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</si>
  <si>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</si>
  <si>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</si>
  <si>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</si>
  <si>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</si>
  <si>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</si>
  <si>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</si>
  <si>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</si>
  <si>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</si>
  <si>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</si>
  <si>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H. SALIDA:</t>
  </si>
  <si>
    <t>Nació</t>
  </si>
  <si>
    <t>CABALLO</t>
  </si>
  <si>
    <t>Nº</t>
  </si>
  <si>
    <t>M</t>
  </si>
  <si>
    <t>CE 1</t>
  </si>
  <si>
    <t>CE 5</t>
  </si>
  <si>
    <t>Según Control</t>
  </si>
  <si>
    <t xml:space="preserve">           PARTE de CONTROL de PESO</t>
  </si>
  <si>
    <t>JINETE</t>
  </si>
  <si>
    <t>CONTROL DE PESO</t>
  </si>
  <si>
    <t>SAL</t>
  </si>
  <si>
    <t>PREVIO</t>
  </si>
  <si>
    <t>Fase</t>
  </si>
  <si>
    <t>PESO</t>
  </si>
  <si>
    <t>+</t>
  </si>
  <si>
    <t>DOR</t>
  </si>
  <si>
    <t>TOTAL :</t>
  </si>
  <si>
    <t>2.ª FASE</t>
  </si>
  <si>
    <t>TIEMPO</t>
  </si>
  <si>
    <t>PRUEBA</t>
  </si>
  <si>
    <t xml:space="preserve"> HORA de SALIDA:</t>
  </si>
  <si>
    <t>CE 7</t>
  </si>
  <si>
    <t>P. M.</t>
  </si>
  <si>
    <t>Descanso Total</t>
  </si>
  <si>
    <t>1.ª FASE</t>
  </si>
  <si>
    <t>3.ª FASE</t>
  </si>
  <si>
    <t>Salida</t>
  </si>
  <si>
    <t>FINAL</t>
  </si>
  <si>
    <t>Km</t>
  </si>
  <si>
    <t>Recupe-ración</t>
  </si>
  <si>
    <t>Acumuladas</t>
  </si>
  <si>
    <t>4.ª FASE</t>
  </si>
  <si>
    <t>5.ª FASE</t>
  </si>
  <si>
    <t>CEN 1*</t>
  </si>
  <si>
    <t>Tiempo Vet-Gate</t>
  </si>
  <si>
    <t>T. Vet-Gate 3ªFase</t>
  </si>
  <si>
    <t xml:space="preserve">                   CATEGORÍA:</t>
  </si>
  <si>
    <t xml:space="preserve">                          FECHA:</t>
  </si>
  <si>
    <t xml:space="preserve">                              KM. :     </t>
  </si>
  <si>
    <t>CEN*</t>
  </si>
  <si>
    <t xml:space="preserve"> Se conceden 2 presentaciones al Control Veterinario; una a elegir por el participante, la segunda al control obligatorio. La carrera termina en la línea de meta. Pulso 64/m. Peso 70 kg.</t>
  </si>
  <si>
    <t>MARINA VILLALBA VIDAL</t>
  </si>
  <si>
    <t>NOGUERA</t>
  </si>
  <si>
    <t>VI RAID HÍPICO VILA D'ALBOCÀSSER</t>
  </si>
  <si>
    <t>Albocàsser</t>
  </si>
  <si>
    <t>ANTONIA MORENO GONZALEZ</t>
  </si>
  <si>
    <t>FERES</t>
  </si>
  <si>
    <t>ABEL SANTANA PASTOR</t>
  </si>
  <si>
    <t>CRISIS</t>
  </si>
  <si>
    <t>KARO</t>
  </si>
  <si>
    <t>CARLOS BORJA VILLALBA</t>
  </si>
  <si>
    <t>CLARA GUTIERREZ MAÑES</t>
  </si>
  <si>
    <t>FAVORITA</t>
  </si>
  <si>
    <t>PABLO HERNANDORENA ESCRICH</t>
  </si>
  <si>
    <t>EFUSIVA DEL AMOR</t>
  </si>
  <si>
    <t>VA</t>
  </si>
  <si>
    <t>H</t>
  </si>
  <si>
    <t>AA</t>
  </si>
  <si>
    <t>TORDA</t>
  </si>
  <si>
    <t>VA04742</t>
  </si>
  <si>
    <t>PRÀ</t>
  </si>
  <si>
    <t>ALAZAN</t>
  </si>
  <si>
    <t>HA</t>
  </si>
  <si>
    <t>VA05305</t>
  </si>
  <si>
    <t>VA05303</t>
  </si>
  <si>
    <t>ELIM</t>
  </si>
  <si>
    <t>TRO</t>
  </si>
  <si>
    <t>S/C</t>
  </si>
  <si>
    <t>BEST CONDITION: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</si>
</sst>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hh\.mm"/>
    <numFmt numFmtId="183" formatCode="hh\.mm\.ss"/>
    <numFmt numFmtId="184" formatCode="_(* #,##0_);_(* \(#,##0\);_(* &quot;-&quot;_);_(@_)"/>
    <numFmt numFmtId="185" formatCode=";;;"/>
    <numFmt numFmtId="186" formatCode="mmmm\ d\,\ yyyy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0.0"/>
    <numFmt numFmtId="191" formatCode="0.000"/>
    <numFmt numFmtId="192" formatCode="[$-40A]dddd\,\ dd&quot; de &quot;mmmm&quot; de &quot;yyyy"/>
    <numFmt numFmtId="193" formatCode="[$-40A]d&quot; de &quot;mmmm&quot; de &quot;yyyy;@"/>
    <numFmt numFmtId="194" formatCode="dd/mm/yyyy;@"/>
    <numFmt numFmtId="195" formatCode="#,##0.000"/>
    <numFmt numFmtId="196" formatCode="[$-C0A]dddd\,\ dd&quot; de &quot;mmmm&quot; de &quot;yyyy"/>
  </numFmts>
  <fonts count="6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SWISS"/>
      <family val="0"/>
    </font>
    <font>
      <sz val="10"/>
      <name val="Arial"/>
      <family val="0"/>
    </font>
    <font>
      <b/>
      <sz val="10"/>
      <name val="SWISS"/>
      <family val="0"/>
    </font>
    <font>
      <b/>
      <i/>
      <sz val="3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DUTCH"/>
      <family val="0"/>
    </font>
    <font>
      <sz val="8"/>
      <name val="SWISS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20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24"/>
      </right>
      <top>
        <color indexed="24"/>
      </top>
      <bottom style="thin"/>
    </border>
    <border>
      <left>
        <color indexed="24"/>
      </left>
      <right style="thin"/>
      <top>
        <color indexed="24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84" fontId="6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5" fillId="1" borderId="1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/>
    </xf>
    <xf numFmtId="21" fontId="18" fillId="0" borderId="15" xfId="0" applyNumberFormat="1" applyFont="1" applyBorder="1" applyAlignment="1">
      <alignment/>
    </xf>
    <xf numFmtId="0" fontId="10" fillId="0" borderId="14" xfId="0" applyFont="1" applyBorder="1" applyAlignment="1">
      <alignment/>
    </xf>
    <xf numFmtId="21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21" fontId="10" fillId="0" borderId="15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Continuous"/>
    </xf>
    <xf numFmtId="0" fontId="5" fillId="1" borderId="17" xfId="0" applyNumberFormat="1" applyFont="1" applyFill="1" applyBorder="1" applyAlignment="1">
      <alignment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185" fontId="10" fillId="0" borderId="0" xfId="0" applyNumberFormat="1" applyFont="1" applyAlignment="1" applyProtection="1">
      <alignment/>
      <protection hidden="1"/>
    </xf>
    <xf numFmtId="185" fontId="10" fillId="0" borderId="10" xfId="0" applyNumberFormat="1" applyFont="1" applyBorder="1" applyAlignment="1" applyProtection="1">
      <alignment/>
      <protection hidden="1"/>
    </xf>
    <xf numFmtId="0" fontId="9" fillId="1" borderId="20" xfId="0" applyNumberFormat="1" applyFont="1" applyFill="1" applyBorder="1" applyAlignment="1">
      <alignment horizontal="center"/>
    </xf>
    <xf numFmtId="0" fontId="9" fillId="1" borderId="20" xfId="0" applyNumberFormat="1" applyFont="1" applyFill="1" applyBorder="1" applyAlignment="1">
      <alignment horizontal="left"/>
    </xf>
    <xf numFmtId="0" fontId="9" fillId="1" borderId="20" xfId="0" applyNumberFormat="1" applyFont="1" applyFill="1" applyBorder="1" applyAlignment="1">
      <alignment/>
    </xf>
    <xf numFmtId="0" fontId="9" fillId="1" borderId="20" xfId="0" applyNumberFormat="1" applyFont="1" applyFill="1" applyBorder="1" applyAlignment="1">
      <alignment horizontal="right"/>
    </xf>
    <xf numFmtId="0" fontId="10" fillId="1" borderId="20" xfId="0" applyNumberFormat="1" applyFont="1" applyFill="1" applyBorder="1" applyAlignment="1">
      <alignment/>
    </xf>
    <xf numFmtId="183" fontId="9" fillId="1" borderId="20" xfId="0" applyNumberFormat="1" applyFont="1" applyFill="1" applyBorder="1" applyAlignment="1">
      <alignment horizontal="centerContinuous"/>
    </xf>
    <xf numFmtId="185" fontId="10" fillId="0" borderId="20" xfId="0" applyNumberFormat="1" applyFont="1" applyBorder="1" applyAlignment="1" applyProtection="1">
      <alignment/>
      <protection hidden="1"/>
    </xf>
    <xf numFmtId="0" fontId="12" fillId="0" borderId="20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Continuous" vertical="center"/>
    </xf>
    <xf numFmtId="0" fontId="10" fillId="0" borderId="21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21" fontId="9" fillId="0" borderId="0" xfId="0" applyNumberFormat="1" applyFont="1" applyBorder="1" applyAlignment="1">
      <alignment/>
    </xf>
    <xf numFmtId="0" fontId="9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9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9" fillId="0" borderId="24" xfId="0" applyNumberFormat="1" applyFont="1" applyBorder="1" applyAlignment="1">
      <alignment/>
    </xf>
    <xf numFmtId="21" fontId="9" fillId="0" borderId="24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0" fontId="9" fillId="0" borderId="27" xfId="0" applyNumberFormat="1" applyFont="1" applyBorder="1" applyAlignment="1">
      <alignment/>
    </xf>
    <xf numFmtId="21" fontId="9" fillId="0" borderId="27" xfId="0" applyNumberFormat="1" applyFont="1" applyBorder="1" applyAlignment="1">
      <alignment/>
    </xf>
    <xf numFmtId="0" fontId="10" fillId="0" borderId="30" xfId="0" applyNumberFormat="1" applyFont="1" applyBorder="1" applyAlignment="1">
      <alignment/>
    </xf>
    <xf numFmtId="0" fontId="9" fillId="0" borderId="31" xfId="0" applyNumberFormat="1" applyFont="1" applyBorder="1" applyAlignment="1">
      <alignment/>
    </xf>
    <xf numFmtId="0" fontId="9" fillId="0" borderId="32" xfId="0" applyNumberFormat="1" applyFont="1" applyBorder="1" applyAlignment="1">
      <alignment/>
    </xf>
    <xf numFmtId="0" fontId="9" fillId="0" borderId="32" xfId="0" applyNumberFormat="1" applyFont="1" applyBorder="1" applyAlignment="1">
      <alignment horizontal="centerContinuous"/>
    </xf>
    <xf numFmtId="0" fontId="9" fillId="0" borderId="33" xfId="0" applyNumberFormat="1" applyFont="1" applyBorder="1" applyAlignment="1">
      <alignment horizontal="centerContinuous"/>
    </xf>
    <xf numFmtId="0" fontId="9" fillId="0" borderId="34" xfId="0" applyNumberFormat="1" applyFont="1" applyBorder="1" applyAlignment="1">
      <alignment/>
    </xf>
    <xf numFmtId="183" fontId="9" fillId="0" borderId="24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21" fontId="9" fillId="0" borderId="38" xfId="0" applyNumberFormat="1" applyFont="1" applyBorder="1" applyAlignment="1">
      <alignment horizontal="right"/>
    </xf>
    <xf numFmtId="0" fontId="9" fillId="0" borderId="39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9" fillId="0" borderId="38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21" fontId="9" fillId="0" borderId="38" xfId="0" applyNumberFormat="1" applyFont="1" applyBorder="1" applyAlignment="1">
      <alignment/>
    </xf>
    <xf numFmtId="183" fontId="10" fillId="0" borderId="21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right"/>
    </xf>
    <xf numFmtId="0" fontId="11" fillId="1" borderId="4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0" fillId="0" borderId="21" xfId="0" applyNumberFormat="1" applyFont="1" applyBorder="1" applyAlignment="1">
      <alignment horizontal="center"/>
    </xf>
    <xf numFmtId="185" fontId="9" fillId="0" borderId="0" xfId="0" applyNumberFormat="1" applyFont="1" applyAlignment="1" applyProtection="1">
      <alignment/>
      <protection hidden="1"/>
    </xf>
    <xf numFmtId="0" fontId="16" fillId="0" borderId="2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85" fontId="10" fillId="0" borderId="0" xfId="0" applyNumberFormat="1" applyFont="1" applyBorder="1" applyAlignment="1" applyProtection="1">
      <alignment/>
      <protection hidden="1"/>
    </xf>
    <xf numFmtId="0" fontId="12" fillId="0" borderId="0" xfId="0" applyNumberFormat="1" applyFont="1" applyBorder="1" applyAlignment="1">
      <alignment horizontal="center"/>
    </xf>
    <xf numFmtId="0" fontId="5" fillId="1" borderId="43" xfId="0" applyNumberFormat="1" applyFont="1" applyFill="1" applyBorder="1" applyAlignment="1">
      <alignment horizontal="center"/>
    </xf>
    <xf numFmtId="183" fontId="9" fillId="1" borderId="4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83" fontId="17" fillId="0" borderId="29" xfId="0" applyNumberFormat="1" applyFont="1" applyFill="1" applyBorder="1" applyAlignment="1">
      <alignment horizontal="center"/>
    </xf>
    <xf numFmtId="183" fontId="17" fillId="0" borderId="30" xfId="0" applyNumberFormat="1" applyFont="1" applyFill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9" fillId="1" borderId="44" xfId="0" applyNumberFormat="1" applyFont="1" applyFill="1" applyBorder="1" applyAlignment="1">
      <alignment horizontal="right"/>
    </xf>
    <xf numFmtId="0" fontId="10" fillId="1" borderId="44" xfId="0" applyNumberFormat="1" applyFont="1" applyFill="1" applyBorder="1" applyAlignment="1">
      <alignment/>
    </xf>
    <xf numFmtId="0" fontId="9" fillId="0" borderId="45" xfId="0" applyNumberFormat="1" applyFont="1" applyBorder="1" applyAlignment="1">
      <alignment/>
    </xf>
    <xf numFmtId="0" fontId="9" fillId="0" borderId="44" xfId="0" applyNumberFormat="1" applyFont="1" applyBorder="1" applyAlignment="1">
      <alignment/>
    </xf>
    <xf numFmtId="1" fontId="9" fillId="0" borderId="44" xfId="0" applyNumberFormat="1" applyFont="1" applyBorder="1" applyAlignment="1">
      <alignment horizontal="left"/>
    </xf>
    <xf numFmtId="0" fontId="9" fillId="0" borderId="44" xfId="0" applyNumberFormat="1" applyFont="1" applyBorder="1" applyAlignment="1">
      <alignment horizontal="right"/>
    </xf>
    <xf numFmtId="21" fontId="9" fillId="0" borderId="44" xfId="0" applyNumberFormat="1" applyFont="1" applyBorder="1" applyAlignment="1">
      <alignment/>
    </xf>
    <xf numFmtId="0" fontId="11" fillId="0" borderId="44" xfId="0" applyNumberFormat="1" applyFont="1" applyBorder="1" applyAlignment="1">
      <alignment horizontal="center"/>
    </xf>
    <xf numFmtId="0" fontId="10" fillId="0" borderId="44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centerContinuous"/>
    </xf>
    <xf numFmtId="0" fontId="9" fillId="0" borderId="47" xfId="0" applyNumberFormat="1" applyFont="1" applyBorder="1" applyAlignment="1">
      <alignment horizontal="centerContinuous"/>
    </xf>
    <xf numFmtId="0" fontId="10" fillId="0" borderId="47" xfId="0" applyNumberFormat="1" applyFont="1" applyBorder="1" applyAlignment="1">
      <alignment horizontal="centerContinuous"/>
    </xf>
    <xf numFmtId="0" fontId="10" fillId="0" borderId="48" xfId="0" applyNumberFormat="1" applyFont="1" applyBorder="1" applyAlignment="1">
      <alignment horizontal="centerContinuous"/>
    </xf>
    <xf numFmtId="0" fontId="11" fillId="0" borderId="49" xfId="0" applyNumberFormat="1" applyFont="1" applyBorder="1" applyAlignment="1">
      <alignment horizontal="centerContinuous"/>
    </xf>
    <xf numFmtId="0" fontId="10" fillId="0" borderId="50" xfId="0" applyNumberFormat="1" applyFont="1" applyBorder="1" applyAlignment="1">
      <alignment/>
    </xf>
    <xf numFmtId="0" fontId="9" fillId="0" borderId="51" xfId="0" applyNumberFormat="1" applyFont="1" applyBorder="1" applyAlignment="1">
      <alignment horizontal="centerContinuous" vertical="top"/>
    </xf>
    <xf numFmtId="0" fontId="10" fillId="0" borderId="52" xfId="0" applyNumberFormat="1" applyFont="1" applyBorder="1" applyAlignment="1">
      <alignment horizontal="centerContinuous"/>
    </xf>
    <xf numFmtId="0" fontId="10" fillId="0" borderId="53" xfId="0" applyNumberFormat="1" applyFont="1" applyBorder="1" applyAlignment="1">
      <alignment horizontal="centerContinuous"/>
    </xf>
    <xf numFmtId="0" fontId="14" fillId="1" borderId="54" xfId="0" applyNumberFormat="1" applyFont="1" applyFill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/>
    </xf>
    <xf numFmtId="0" fontId="5" fillId="1" borderId="56" xfId="0" applyNumberFormat="1" applyFont="1" applyFill="1" applyBorder="1" applyAlignment="1">
      <alignment/>
    </xf>
    <xf numFmtId="0" fontId="5" fillId="1" borderId="57" xfId="0" applyNumberFormat="1" applyFont="1" applyFill="1" applyBorder="1" applyAlignment="1">
      <alignment horizontal="center"/>
    </xf>
    <xf numFmtId="0" fontId="5" fillId="1" borderId="58" xfId="0" applyNumberFormat="1" applyFont="1" applyFill="1" applyBorder="1" applyAlignment="1">
      <alignment/>
    </xf>
    <xf numFmtId="0" fontId="5" fillId="1" borderId="57" xfId="0" applyNumberFormat="1" applyFont="1" applyFill="1" applyBorder="1" applyAlignment="1">
      <alignment/>
    </xf>
    <xf numFmtId="0" fontId="7" fillId="1" borderId="59" xfId="0" applyNumberFormat="1" applyFont="1" applyFill="1" applyBorder="1" applyAlignment="1">
      <alignment/>
    </xf>
    <xf numFmtId="0" fontId="5" fillId="1" borderId="60" xfId="0" applyNumberFormat="1" applyFont="1" applyFill="1" applyBorder="1" applyAlignment="1">
      <alignment horizontal="center"/>
    </xf>
    <xf numFmtId="0" fontId="7" fillId="1" borderId="60" xfId="0" applyNumberFormat="1" applyFont="1" applyFill="1" applyBorder="1" applyAlignment="1">
      <alignment/>
    </xf>
    <xf numFmtId="0" fontId="4" fillId="0" borderId="61" xfId="0" applyNumberFormat="1" applyFont="1" applyBorder="1" applyAlignment="1">
      <alignment/>
    </xf>
    <xf numFmtId="0" fontId="4" fillId="0" borderId="42" xfId="0" applyNumberFormat="1" applyFont="1" applyBorder="1" applyAlignment="1">
      <alignment horizontal="left"/>
    </xf>
    <xf numFmtId="21" fontId="17" fillId="0" borderId="28" xfId="0" applyNumberFormat="1" applyFont="1" applyFill="1" applyBorder="1" applyAlignment="1">
      <alignment horizontal="center"/>
    </xf>
    <xf numFmtId="21" fontId="17" fillId="0" borderId="29" xfId="0" applyNumberFormat="1" applyFont="1" applyFill="1" applyBorder="1" applyAlignment="1">
      <alignment horizontal="center"/>
    </xf>
    <xf numFmtId="0" fontId="14" fillId="1" borderId="62" xfId="0" applyNumberFormat="1" applyFont="1" applyFill="1" applyBorder="1" applyAlignment="1">
      <alignment horizontal="center"/>
    </xf>
    <xf numFmtId="0" fontId="4" fillId="0" borderId="63" xfId="0" applyNumberFormat="1" applyFont="1" applyBorder="1" applyAlignment="1">
      <alignment horizontal="left"/>
    </xf>
    <xf numFmtId="0" fontId="4" fillId="0" borderId="64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0" fontId="14" fillId="1" borderId="65" xfId="0" applyNumberFormat="1" applyFont="1" applyFill="1" applyBorder="1" applyAlignment="1">
      <alignment horizontal="center"/>
    </xf>
    <xf numFmtId="0" fontId="4" fillId="0" borderId="66" xfId="0" applyNumberFormat="1" applyFont="1" applyBorder="1" applyAlignment="1">
      <alignment/>
    </xf>
    <xf numFmtId="0" fontId="4" fillId="0" borderId="67" xfId="0" applyNumberFormat="1" applyFont="1" applyBorder="1" applyAlignment="1">
      <alignment horizontal="left"/>
    </xf>
    <xf numFmtId="0" fontId="4" fillId="0" borderId="59" xfId="0" applyNumberFormat="1" applyFont="1" applyBorder="1" applyAlignment="1">
      <alignment horizontal="left"/>
    </xf>
    <xf numFmtId="0" fontId="4" fillId="0" borderId="68" xfId="0" applyNumberFormat="1" applyFont="1" applyBorder="1" applyAlignment="1">
      <alignment horizontal="left"/>
    </xf>
    <xf numFmtId="0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/>
    </xf>
    <xf numFmtId="15" fontId="9" fillId="0" borderId="0" xfId="0" applyNumberFormat="1" applyFont="1" applyAlignment="1">
      <alignment/>
    </xf>
    <xf numFmtId="183" fontId="9" fillId="0" borderId="21" xfId="0" applyNumberFormat="1" applyFont="1" applyBorder="1" applyAlignment="1">
      <alignment horizontal="center"/>
    </xf>
    <xf numFmtId="0" fontId="22" fillId="0" borderId="69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15" fontId="9" fillId="1" borderId="20" xfId="0" applyNumberFormat="1" applyFont="1" applyFill="1" applyBorder="1" applyAlignment="1">
      <alignment/>
    </xf>
    <xf numFmtId="21" fontId="10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23" fillId="33" borderId="70" xfId="0" applyNumberFormat="1" applyFont="1" applyFill="1" applyBorder="1" applyAlignment="1">
      <alignment horizontal="center"/>
    </xf>
    <xf numFmtId="0" fontId="15" fillId="0" borderId="57" xfId="0" applyNumberFormat="1" applyFont="1" applyBorder="1" applyAlignment="1">
      <alignment horizontal="right" vertical="top"/>
    </xf>
    <xf numFmtId="0" fontId="5" fillId="1" borderId="71" xfId="0" applyNumberFormat="1" applyFont="1" applyFill="1" applyBorder="1" applyAlignment="1">
      <alignment horizontal="center"/>
    </xf>
    <xf numFmtId="0" fontId="5" fillId="1" borderId="72" xfId="0" applyNumberFormat="1" applyFont="1" applyFill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/>
    </xf>
    <xf numFmtId="0" fontId="4" fillId="0" borderId="76" xfId="0" applyNumberFormat="1" applyFont="1" applyBorder="1" applyAlignment="1">
      <alignment horizontal="center"/>
    </xf>
    <xf numFmtId="0" fontId="4" fillId="0" borderId="77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78" xfId="0" applyNumberFormat="1" applyFont="1" applyBorder="1" applyAlignment="1">
      <alignment horizontal="left"/>
    </xf>
    <xf numFmtId="0" fontId="4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/>
    </xf>
    <xf numFmtId="194" fontId="17" fillId="0" borderId="15" xfId="0" applyNumberFormat="1" applyFont="1" applyBorder="1" applyAlignment="1">
      <alignment/>
    </xf>
    <xf numFmtId="194" fontId="0" fillId="0" borderId="44" xfId="0" applyNumberFormat="1" applyBorder="1" applyAlignment="1">
      <alignment horizontal="center"/>
    </xf>
    <xf numFmtId="0" fontId="8" fillId="33" borderId="81" xfId="0" applyNumberFormat="1" applyFont="1" applyFill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/>
    </xf>
    <xf numFmtId="21" fontId="10" fillId="0" borderId="83" xfId="0" applyNumberFormat="1" applyFont="1" applyBorder="1" applyAlignment="1">
      <alignment/>
    </xf>
    <xf numFmtId="21" fontId="11" fillId="1" borderId="18" xfId="0" applyNumberFormat="1" applyFont="1" applyFill="1" applyBorder="1" applyAlignment="1">
      <alignment horizontal="center"/>
    </xf>
    <xf numFmtId="191" fontId="10" fillId="0" borderId="15" xfId="0" applyNumberFormat="1" applyFont="1" applyBorder="1" applyAlignment="1">
      <alignment/>
    </xf>
    <xf numFmtId="191" fontId="10" fillId="0" borderId="15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/>
    </xf>
    <xf numFmtId="191" fontId="17" fillId="0" borderId="24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25" fillId="1" borderId="16" xfId="0" applyNumberFormat="1" applyFont="1" applyFill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26" fillId="34" borderId="21" xfId="0" applyNumberFormat="1" applyFont="1" applyFill="1" applyBorder="1" applyAlignment="1">
      <alignment horizontal="center"/>
    </xf>
    <xf numFmtId="0" fontId="26" fillId="34" borderId="21" xfId="0" applyFont="1" applyFill="1" applyBorder="1" applyAlignment="1">
      <alignment/>
    </xf>
    <xf numFmtId="3" fontId="26" fillId="34" borderId="21" xfId="0" applyNumberFormat="1" applyFont="1" applyFill="1" applyBorder="1" applyAlignment="1">
      <alignment horizontal="center"/>
    </xf>
    <xf numFmtId="1" fontId="26" fillId="34" borderId="21" xfId="0" applyNumberFormat="1" applyFont="1" applyFill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9" fillId="35" borderId="84" xfId="0" applyNumberFormat="1" applyFont="1" applyFill="1" applyBorder="1" applyAlignment="1">
      <alignment horizontal="center"/>
    </xf>
    <xf numFmtId="0" fontId="9" fillId="35" borderId="85" xfId="0" applyNumberFormat="1" applyFont="1" applyFill="1" applyBorder="1" applyAlignment="1">
      <alignment/>
    </xf>
    <xf numFmtId="0" fontId="9" fillId="35" borderId="86" xfId="0" applyNumberFormat="1" applyFont="1" applyFill="1" applyBorder="1" applyAlignment="1">
      <alignment/>
    </xf>
    <xf numFmtId="0" fontId="9" fillId="35" borderId="85" xfId="0" applyNumberFormat="1" applyFont="1" applyFill="1" applyBorder="1" applyAlignment="1">
      <alignment horizontal="center"/>
    </xf>
    <xf numFmtId="0" fontId="9" fillId="35" borderId="86" xfId="0" applyNumberFormat="1" applyFont="1" applyFill="1" applyBorder="1" applyAlignment="1">
      <alignment horizontal="center"/>
    </xf>
    <xf numFmtId="0" fontId="9" fillId="35" borderId="87" xfId="0" applyNumberFormat="1" applyFont="1" applyFill="1" applyBorder="1" applyAlignment="1">
      <alignment horizontal="left"/>
    </xf>
    <xf numFmtId="0" fontId="9" fillId="35" borderId="87" xfId="0" applyNumberFormat="1" applyFont="1" applyFill="1" applyBorder="1" applyAlignment="1">
      <alignment/>
    </xf>
    <xf numFmtId="0" fontId="9" fillId="35" borderId="87" xfId="0" applyNumberFormat="1" applyFont="1" applyFill="1" applyBorder="1" applyAlignment="1">
      <alignment horizontal="center"/>
    </xf>
    <xf numFmtId="0" fontId="9" fillId="35" borderId="88" xfId="0" applyNumberFormat="1" applyFont="1" applyFill="1" applyBorder="1" applyAlignment="1">
      <alignment horizontal="center"/>
    </xf>
    <xf numFmtId="0" fontId="11" fillId="36" borderId="89" xfId="0" applyNumberFormat="1" applyFont="1" applyFill="1" applyBorder="1" applyAlignment="1">
      <alignment horizontal="center"/>
    </xf>
    <xf numFmtId="0" fontId="9" fillId="36" borderId="90" xfId="0" applyNumberFormat="1" applyFont="1" applyFill="1" applyBorder="1" applyAlignment="1">
      <alignment horizontal="left"/>
    </xf>
    <xf numFmtId="0" fontId="9" fillId="36" borderId="89" xfId="0" applyNumberFormat="1" applyFont="1" applyFill="1" applyBorder="1" applyAlignment="1">
      <alignment horizontal="center"/>
    </xf>
    <xf numFmtId="0" fontId="11" fillId="36" borderId="89" xfId="0" applyNumberFormat="1" applyFont="1" applyFill="1" applyBorder="1" applyAlignment="1">
      <alignment horizontal="right"/>
    </xf>
    <xf numFmtId="183" fontId="9" fillId="36" borderId="89" xfId="0" applyNumberFormat="1" applyFont="1" applyFill="1" applyBorder="1" applyAlignment="1">
      <alignment horizontal="centerContinuous"/>
    </xf>
    <xf numFmtId="0" fontId="11" fillId="36" borderId="91" xfId="0" applyNumberFormat="1" applyFont="1" applyFill="1" applyBorder="1" applyAlignment="1">
      <alignment horizontal="centerContinuous"/>
    </xf>
    <xf numFmtId="0" fontId="13" fillId="0" borderId="69" xfId="0" applyNumberFormat="1" applyFont="1" applyBorder="1" applyAlignment="1">
      <alignment horizontal="center" vertical="center" wrapText="1"/>
    </xf>
    <xf numFmtId="190" fontId="9" fillId="0" borderId="21" xfId="46" applyNumberFormat="1" applyFont="1" applyBorder="1" applyAlignment="1">
      <alignment horizontal="center"/>
    </xf>
    <xf numFmtId="0" fontId="0" fillId="34" borderId="21" xfId="0" applyFont="1" applyFill="1" applyBorder="1" applyAlignment="1">
      <alignment/>
    </xf>
    <xf numFmtId="0" fontId="9" fillId="1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5" fontId="18" fillId="0" borderId="15" xfId="46" applyNumberFormat="1" applyFont="1" applyBorder="1" applyAlignment="1">
      <alignment/>
    </xf>
    <xf numFmtId="191" fontId="9" fillId="0" borderId="44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1" fillId="0" borderId="45" xfId="0" applyNumberFormat="1" applyFont="1" applyBorder="1" applyAlignment="1">
      <alignment horizontal="center"/>
    </xf>
    <xf numFmtId="0" fontId="26" fillId="34" borderId="92" xfId="0" applyNumberFormat="1" applyFont="1" applyFill="1" applyBorder="1" applyAlignment="1">
      <alignment horizontal="center"/>
    </xf>
    <xf numFmtId="0" fontId="0" fillId="34" borderId="92" xfId="0" applyNumberFormat="1" applyFont="1" applyFill="1" applyBorder="1" applyAlignment="1">
      <alignment horizontal="center"/>
    </xf>
    <xf numFmtId="0" fontId="0" fillId="0" borderId="92" xfId="0" applyBorder="1" applyAlignment="1">
      <alignment/>
    </xf>
    <xf numFmtId="0" fontId="0" fillId="0" borderId="92" xfId="0" applyFont="1" applyBorder="1" applyAlignment="1">
      <alignment horizontal="center"/>
    </xf>
    <xf numFmtId="15" fontId="13" fillId="0" borderId="0" xfId="0" applyNumberFormat="1" applyFont="1" applyAlignment="1">
      <alignment/>
    </xf>
    <xf numFmtId="191" fontId="11" fillId="1" borderId="20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26" fillId="34" borderId="45" xfId="0" applyFont="1" applyFill="1" applyBorder="1" applyAlignment="1">
      <alignment horizontal="left"/>
    </xf>
    <xf numFmtId="0" fontId="26" fillId="34" borderId="92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21" fontId="10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0" fillId="0" borderId="21" xfId="0" applyNumberFormat="1" applyBorder="1" applyAlignment="1">
      <alignment horizontal="center"/>
    </xf>
    <xf numFmtId="21" fontId="10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21" fontId="10" fillId="0" borderId="21" xfId="0" applyNumberFormat="1" applyFont="1" applyBorder="1" applyAlignment="1">
      <alignment/>
    </xf>
    <xf numFmtId="0" fontId="9" fillId="0" borderId="21" xfId="0" applyFont="1" applyBorder="1" applyAlignment="1">
      <alignment/>
    </xf>
    <xf numFmtId="21" fontId="27" fillId="0" borderId="21" xfId="0" applyNumberFormat="1" applyFont="1" applyBorder="1" applyAlignment="1">
      <alignment horizontal="center"/>
    </xf>
    <xf numFmtId="21" fontId="10" fillId="0" borderId="0" xfId="0" applyNumberFormat="1" applyFont="1" applyAlignment="1">
      <alignment horizontal="center"/>
    </xf>
    <xf numFmtId="183" fontId="10" fillId="37" borderId="21" xfId="0" applyNumberFormat="1" applyFont="1" applyFill="1" applyBorder="1" applyAlignment="1">
      <alignment horizontal="center"/>
    </xf>
    <xf numFmtId="2" fontId="10" fillId="37" borderId="21" xfId="0" applyNumberFormat="1" applyFont="1" applyFill="1" applyBorder="1" applyAlignment="1">
      <alignment horizontal="center"/>
    </xf>
    <xf numFmtId="0" fontId="24" fillId="37" borderId="31" xfId="0" applyNumberFormat="1" applyFont="1" applyFill="1" applyBorder="1" applyAlignment="1">
      <alignment horizontal="center"/>
    </xf>
    <xf numFmtId="0" fontId="24" fillId="37" borderId="32" xfId="0" applyNumberFormat="1" applyFont="1" applyFill="1" applyBorder="1" applyAlignment="1">
      <alignment horizontal="center"/>
    </xf>
    <xf numFmtId="0" fontId="24" fillId="37" borderId="33" xfId="0" applyNumberFormat="1" applyFont="1" applyFill="1" applyBorder="1" applyAlignment="1">
      <alignment horizontal="center"/>
    </xf>
    <xf numFmtId="183" fontId="10" fillId="0" borderId="24" xfId="0" applyNumberFormat="1" applyFont="1" applyBorder="1" applyAlignment="1">
      <alignment horizontal="center"/>
    </xf>
    <xf numFmtId="183" fontId="10" fillId="0" borderId="40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0" fontId="20" fillId="0" borderId="32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19" fillId="0" borderId="25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vertical="justify"/>
    </xf>
    <xf numFmtId="0" fontId="9" fillId="0" borderId="29" xfId="0" applyFont="1" applyBorder="1" applyAlignment="1">
      <alignment horizontal="justify" vertical="justify"/>
    </xf>
    <xf numFmtId="0" fontId="9" fillId="0" borderId="25" xfId="0" applyFont="1" applyBorder="1" applyAlignment="1">
      <alignment horizontal="justify" vertical="justify"/>
    </xf>
    <xf numFmtId="0" fontId="9" fillId="0" borderId="26" xfId="0" applyFont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30" xfId="0" applyFont="1" applyBorder="1" applyAlignment="1">
      <alignment horizontal="justify" vertical="justify"/>
    </xf>
    <xf numFmtId="194" fontId="9" fillId="36" borderId="89" xfId="0" applyNumberFormat="1" applyFont="1" applyFill="1" applyBorder="1" applyAlignment="1">
      <alignment horizontal="center"/>
    </xf>
    <xf numFmtId="0" fontId="24" fillId="33" borderId="93" xfId="0" applyNumberFormat="1" applyFont="1" applyFill="1" applyBorder="1" applyAlignment="1">
      <alignment horizontal="center"/>
    </xf>
    <xf numFmtId="0" fontId="24" fillId="33" borderId="8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6" fillId="0" borderId="92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26" fillId="34" borderId="45" xfId="0" applyFont="1" applyFill="1" applyBorder="1" applyAlignment="1">
      <alignment horizontal="left"/>
    </xf>
    <xf numFmtId="0" fontId="26" fillId="34" borderId="92" xfId="0" applyFont="1" applyFill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5" fillId="1" borderId="94" xfId="0" applyNumberFormat="1" applyFont="1" applyFill="1" applyBorder="1" applyAlignment="1">
      <alignment horizontal="center"/>
    </xf>
    <xf numFmtId="0" fontId="5" fillId="1" borderId="43" xfId="0" applyNumberFormat="1" applyFont="1" applyFill="1" applyBorder="1" applyAlignment="1">
      <alignment horizontal="center"/>
    </xf>
    <xf numFmtId="0" fontId="5" fillId="1" borderId="95" xfId="0" applyNumberFormat="1" applyFont="1" applyFill="1" applyBorder="1" applyAlignment="1">
      <alignment horizontal="center"/>
    </xf>
    <xf numFmtId="0" fontId="5" fillId="1" borderId="96" xfId="0" applyNumberFormat="1" applyFont="1" applyFill="1" applyBorder="1" applyAlignment="1">
      <alignment horizontal="center"/>
    </xf>
    <xf numFmtId="0" fontId="8" fillId="1" borderId="97" xfId="0" applyNumberFormat="1" applyFont="1" applyFill="1" applyBorder="1" applyAlignment="1">
      <alignment horizontal="center"/>
    </xf>
    <xf numFmtId="0" fontId="8" fillId="1" borderId="41" xfId="0" applyNumberFormat="1" applyFont="1" applyFill="1" applyBorder="1" applyAlignment="1">
      <alignment horizontal="center"/>
    </xf>
    <xf numFmtId="0" fontId="8" fillId="1" borderId="22" xfId="0" applyNumberFormat="1" applyFont="1" applyFill="1" applyBorder="1" applyAlignment="1">
      <alignment horizontal="center"/>
    </xf>
    <xf numFmtId="0" fontId="9" fillId="0" borderId="97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247650</xdr:rowOff>
    </xdr:from>
    <xdr:to>
      <xdr:col>1</xdr:col>
      <xdr:colOff>381000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923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247650</xdr:rowOff>
    </xdr:from>
    <xdr:to>
      <xdr:col>1</xdr:col>
      <xdr:colOff>295275</xdr:colOff>
      <xdr:row>3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571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247650</xdr:rowOff>
    </xdr:from>
    <xdr:to>
      <xdr:col>3</xdr:col>
      <xdr:colOff>161925</xdr:colOff>
      <xdr:row>5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247650</xdr:rowOff>
    </xdr:from>
    <xdr:to>
      <xdr:col>2</xdr:col>
      <xdr:colOff>704850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895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OutlineSymbols="0" zoomScale="87" zoomScaleNormal="87" zoomScalePageLayoutView="0" workbookViewId="0" topLeftCell="A1">
      <selection activeCell="N6" sqref="N6"/>
    </sheetView>
  </sheetViews>
  <sheetFormatPr defaultColWidth="9.6640625" defaultRowHeight="15"/>
  <cols>
    <col min="1" max="1" width="8.88671875" style="1" customWidth="1"/>
    <col min="2" max="2" width="5.4453125" style="1" customWidth="1"/>
    <col min="3" max="3" width="5.21484375" style="1" customWidth="1"/>
    <col min="4" max="4" width="10.3359375" style="1" customWidth="1"/>
    <col min="5" max="5" width="7.77734375" style="1" bestFit="1" customWidth="1"/>
    <col min="6" max="6" width="4.88671875" style="1" customWidth="1"/>
    <col min="7" max="7" width="11.6640625" style="1" customWidth="1"/>
    <col min="8" max="8" width="7.6640625" style="1" customWidth="1"/>
    <col min="9" max="9" width="10.99609375" style="1" customWidth="1"/>
    <col min="10" max="10" width="9.5546875" style="1" customWidth="1"/>
    <col min="11" max="11" width="9.6640625" style="1" customWidth="1"/>
    <col min="12" max="12" width="16.21484375" style="1" bestFit="1" customWidth="1"/>
    <col min="13" max="13" width="10.6640625" style="1" customWidth="1"/>
    <col min="14" max="16384" width="9.6640625" style="1" customWidth="1"/>
  </cols>
  <sheetData>
    <row r="1" spans="3:13" ht="31.5" thickBot="1" thickTop="1">
      <c r="C1" s="237" t="s">
        <v>165</v>
      </c>
      <c r="D1" s="238"/>
      <c r="E1" s="238"/>
      <c r="F1" s="238"/>
      <c r="G1" s="238"/>
      <c r="H1" s="238"/>
      <c r="I1" s="238"/>
      <c r="J1" s="239"/>
      <c r="K1"/>
      <c r="L1" s="6"/>
      <c r="M1" s="6" t="s">
        <v>161</v>
      </c>
    </row>
    <row r="2" spans="3:13" ht="17.25" thickBot="1" thickTop="1">
      <c r="C2" s="6"/>
      <c r="D2" s="6"/>
      <c r="E2" s="6"/>
      <c r="F2" s="6"/>
      <c r="G2" s="6"/>
      <c r="H2" s="6"/>
      <c r="I2" s="6"/>
      <c r="J2" s="6"/>
      <c r="K2"/>
      <c r="L2" s="17" t="s">
        <v>33</v>
      </c>
      <c r="M2" s="18" t="s">
        <v>166</v>
      </c>
    </row>
    <row r="3" spans="3:13" ht="21" customHeight="1" thickBot="1">
      <c r="C3" s="6"/>
      <c r="D3" s="6"/>
      <c r="E3" s="6"/>
      <c r="F3" s="6"/>
      <c r="G3" s="198" t="str">
        <f>+M1</f>
        <v>CEN*</v>
      </c>
      <c r="H3" s="6"/>
      <c r="I3" s="6"/>
      <c r="J3" s="6"/>
      <c r="K3"/>
      <c r="L3" s="19" t="s">
        <v>34</v>
      </c>
      <c r="M3" s="168">
        <v>42616</v>
      </c>
    </row>
    <row r="4" spans="3:13" ht="18.75" customHeight="1" thickBot="1">
      <c r="C4" s="6"/>
      <c r="D4" s="6"/>
      <c r="E4" s="6"/>
      <c r="F4" s="6"/>
      <c r="G4" s="7"/>
      <c r="H4" s="6"/>
      <c r="I4" s="6"/>
      <c r="J4" s="6"/>
      <c r="K4"/>
      <c r="L4" s="20" t="s">
        <v>35</v>
      </c>
      <c r="M4" s="210">
        <f>M8+M10+M12</f>
        <v>80</v>
      </c>
    </row>
    <row r="5" spans="3:13" ht="19.5" customHeight="1" thickBot="1">
      <c r="C5" s="199" t="str">
        <f>M2</f>
        <v>Albocàsser</v>
      </c>
      <c r="D5" s="200"/>
      <c r="E5" s="252">
        <f>M3</f>
        <v>42616</v>
      </c>
      <c r="F5" s="252"/>
      <c r="G5" s="252"/>
      <c r="H5" s="201" t="s">
        <v>148</v>
      </c>
      <c r="I5" s="202">
        <f>M6</f>
        <v>0.37847222222222227</v>
      </c>
      <c r="J5" s="203" t="s">
        <v>19</v>
      </c>
      <c r="K5" s="5"/>
      <c r="L5" s="20" t="s">
        <v>36</v>
      </c>
      <c r="M5" s="21">
        <f>M9+M11+M13</f>
        <v>0.041666666666666664</v>
      </c>
    </row>
    <row r="6" spans="1:16" ht="15.75">
      <c r="A6" s="6"/>
      <c r="B6" s="6"/>
      <c r="C6" s="6"/>
      <c r="D6" s="6"/>
      <c r="E6" s="6"/>
      <c r="F6" s="6"/>
      <c r="G6" s="6"/>
      <c r="H6" s="6"/>
      <c r="I6" s="6"/>
      <c r="J6" s="6"/>
      <c r="K6" s="14"/>
      <c r="L6" s="22" t="s">
        <v>37</v>
      </c>
      <c r="M6" s="23">
        <v>0.37847222222222227</v>
      </c>
      <c r="N6" s="231">
        <v>0.37847222222222227</v>
      </c>
      <c r="O6" s="231">
        <v>0.3819444444444444</v>
      </c>
      <c r="P6" s="231">
        <v>0.3854166666666667</v>
      </c>
    </row>
    <row r="7" spans="1:13" ht="18" customHeight="1" thickBot="1">
      <c r="A7" s="6"/>
      <c r="B7" s="6"/>
      <c r="C7" s="6"/>
      <c r="D7" s="6"/>
      <c r="E7" s="6"/>
      <c r="F7" s="6"/>
      <c r="G7" s="6"/>
      <c r="H7" s="6"/>
      <c r="I7" s="6"/>
      <c r="J7" s="11" t="s">
        <v>20</v>
      </c>
      <c r="K7" s="14"/>
      <c r="L7" s="22" t="s">
        <v>38</v>
      </c>
      <c r="M7" s="24">
        <v>11</v>
      </c>
    </row>
    <row r="8" spans="1:13" ht="19.5" customHeight="1" thickTop="1">
      <c r="A8" s="54" t="s">
        <v>26</v>
      </c>
      <c r="B8" s="178">
        <f>M8</f>
        <v>34</v>
      </c>
      <c r="C8" s="55" t="s">
        <v>27</v>
      </c>
      <c r="D8" s="56" t="str">
        <f>IF(M11="","Llegada","Desc. Obligat.")</f>
        <v>Desc. Obligat.</v>
      </c>
      <c r="E8" s="133">
        <f>IF(M9="","",M9)</f>
        <v>0.020833333333333332</v>
      </c>
      <c r="F8" s="29"/>
      <c r="G8" s="54" t="s">
        <v>2</v>
      </c>
      <c r="H8" s="62"/>
      <c r="I8" s="63">
        <f>M6</f>
        <v>0.37847222222222227</v>
      </c>
      <c r="J8" s="64" t="s">
        <v>21</v>
      </c>
      <c r="K8" s="10"/>
      <c r="L8" s="22" t="s">
        <v>39</v>
      </c>
      <c r="M8" s="175">
        <v>34</v>
      </c>
    </row>
    <row r="9" spans="1:13" ht="19.5" customHeight="1">
      <c r="A9" s="57" t="s">
        <v>28</v>
      </c>
      <c r="B9" s="179">
        <f>M10</f>
        <v>23</v>
      </c>
      <c r="C9" s="16" t="str">
        <f>IF(M11="","","km.")</f>
        <v>km.</v>
      </c>
      <c r="D9" s="53" t="str">
        <f>IF(D8="Llegada","",IF(M13="","Llegada","Desc. Obligat."))</f>
        <v>Desc. Obligat.</v>
      </c>
      <c r="E9" s="134">
        <f>IF(M11="","",M11)</f>
        <v>0.020833333333333332</v>
      </c>
      <c r="F9" s="29"/>
      <c r="G9" s="57" t="s">
        <v>12</v>
      </c>
      <c r="H9" s="9"/>
      <c r="I9" s="177">
        <f>M4</f>
        <v>80</v>
      </c>
      <c r="J9" s="65" t="s">
        <v>22</v>
      </c>
      <c r="K9" s="10"/>
      <c r="L9" s="22" t="s">
        <v>40</v>
      </c>
      <c r="M9" s="25">
        <v>0.020833333333333332</v>
      </c>
    </row>
    <row r="10" spans="1:13" ht="19.5" customHeight="1">
      <c r="A10" s="57" t="s">
        <v>29</v>
      </c>
      <c r="B10" s="179">
        <f>M12</f>
        <v>23</v>
      </c>
      <c r="C10" s="16" t="str">
        <f>IF(M13="","","km.")</f>
        <v>km.</v>
      </c>
      <c r="D10" s="53" t="str">
        <f>IF(D9="","",IF(D9="Llegada","",IF(M15="","Llegada","Desc. Obligat.")))</f>
        <v>Llegada</v>
      </c>
      <c r="E10" s="134">
        <f>IF(M14="","",M14)</f>
      </c>
      <c r="F10" s="29"/>
      <c r="G10" s="57" t="s">
        <v>13</v>
      </c>
      <c r="H10" s="29"/>
      <c r="I10" s="90" t="str">
        <f>IF(M9="","0",IF(M11="","1",IF(M13="","2",(IF(M15="","3",IF(M17="","4","5"))))))</f>
        <v>3</v>
      </c>
      <c r="J10" s="102" t="s">
        <v>152</v>
      </c>
      <c r="K10" s="10"/>
      <c r="L10" s="22" t="s">
        <v>41</v>
      </c>
      <c r="M10" s="176">
        <v>23</v>
      </c>
    </row>
    <row r="11" spans="1:13" ht="19.5" customHeight="1">
      <c r="A11" s="57" t="s">
        <v>30</v>
      </c>
      <c r="B11" s="16">
        <f>IF(M15="","",M15)</f>
      </c>
      <c r="C11" s="16">
        <f>IF(M15="","","km.")</f>
      </c>
      <c r="D11" s="99">
        <f>IF(D10="","",IF(D10="Llegada","",IF(M17="","Llegada","Desc. Obligat.")))</f>
      </c>
      <c r="E11" s="134">
        <f>IF(M16="","",M16)</f>
      </c>
      <c r="F11" s="29"/>
      <c r="G11" s="57" t="s">
        <v>14</v>
      </c>
      <c r="H11" s="29"/>
      <c r="I11" s="29">
        <f>M7</f>
        <v>11</v>
      </c>
      <c r="J11" s="65" t="s">
        <v>23</v>
      </c>
      <c r="K11" s="10"/>
      <c r="L11" s="22" t="s">
        <v>42</v>
      </c>
      <c r="M11" s="25">
        <v>0.020833333333333332</v>
      </c>
    </row>
    <row r="12" spans="1:13" ht="19.5" customHeight="1">
      <c r="A12" s="57" t="s">
        <v>31</v>
      </c>
      <c r="B12" s="16">
        <f>IF(M17="","",M17)</f>
      </c>
      <c r="C12" s="16">
        <f>IF(M17="","","km.")</f>
      </c>
      <c r="D12" s="28">
        <f>IF(D11="","",IF(D11="Llegada","","Llegada"))</f>
      </c>
      <c r="E12" s="100"/>
      <c r="F12" s="29"/>
      <c r="G12" s="57" t="s">
        <v>15</v>
      </c>
      <c r="H12" s="29"/>
      <c r="I12" s="30">
        <f>+I9/I11/24</f>
        <v>0.30303030303030304</v>
      </c>
      <c r="J12" s="65" t="s">
        <v>24</v>
      </c>
      <c r="K12" s="10"/>
      <c r="L12" s="22" t="s">
        <v>43</v>
      </c>
      <c r="M12" s="176">
        <v>23</v>
      </c>
    </row>
    <row r="13" spans="1:13" ht="19.5" customHeight="1">
      <c r="A13" s="58"/>
      <c r="B13" s="16"/>
      <c r="C13" s="16"/>
      <c r="D13" s="28"/>
      <c r="E13" s="100"/>
      <c r="F13" s="29"/>
      <c r="G13" s="57" t="s">
        <v>16</v>
      </c>
      <c r="H13" s="9"/>
      <c r="I13" s="51">
        <f>M5</f>
        <v>0.041666666666666664</v>
      </c>
      <c r="J13" s="65" t="s">
        <v>24</v>
      </c>
      <c r="K13" s="10"/>
      <c r="L13" s="22" t="s">
        <v>42</v>
      </c>
      <c r="M13" s="25">
        <v>0</v>
      </c>
    </row>
    <row r="14" spans="1:13" ht="19.5" customHeight="1" thickBot="1">
      <c r="A14" s="59" t="s">
        <v>1</v>
      </c>
      <c r="B14" s="60">
        <f>B8+B9+B10</f>
        <v>80</v>
      </c>
      <c r="C14" s="60" t="s">
        <v>27</v>
      </c>
      <c r="D14" s="61" t="s">
        <v>32</v>
      </c>
      <c r="E14" s="101">
        <f>IF(M5="0:00:00","0:00:00",M5)</f>
        <v>0.041666666666666664</v>
      </c>
      <c r="F14" s="29"/>
      <c r="G14" s="59" t="s">
        <v>6</v>
      </c>
      <c r="H14" s="66"/>
      <c r="I14" s="67">
        <f>I8+I12+I13</f>
        <v>0.7231691919191919</v>
      </c>
      <c r="J14" s="68" t="s">
        <v>24</v>
      </c>
      <c r="K14" s="10"/>
      <c r="L14" s="50" t="s">
        <v>44</v>
      </c>
      <c r="M14" s="27"/>
    </row>
    <row r="15" spans="1:13" ht="19.5" customHeight="1" thickBot="1" thickTop="1">
      <c r="A15" s="29"/>
      <c r="B15" s="29"/>
      <c r="C15" s="29"/>
      <c r="D15" s="29"/>
      <c r="E15" s="29"/>
      <c r="F15" s="7"/>
      <c r="G15" s="29"/>
      <c r="H15" s="29"/>
      <c r="I15" s="29"/>
      <c r="J15" s="29"/>
      <c r="K15" s="14"/>
      <c r="L15" s="22" t="s">
        <v>42</v>
      </c>
      <c r="M15" s="25"/>
    </row>
    <row r="16" spans="1:13" ht="19.5" customHeight="1" thickBot="1" thickTop="1">
      <c r="A16" s="69" t="s">
        <v>0</v>
      </c>
      <c r="B16" s="70" t="str">
        <f>M2</f>
        <v>Albocàsser</v>
      </c>
      <c r="C16" s="71"/>
      <c r="D16" s="70"/>
      <c r="E16" s="72"/>
      <c r="F16" s="29"/>
      <c r="G16" s="69" t="s">
        <v>17</v>
      </c>
      <c r="H16" s="70" t="str">
        <f>M2</f>
        <v>Albocàsser</v>
      </c>
      <c r="I16" s="70"/>
      <c r="J16" s="72"/>
      <c r="K16" s="10"/>
      <c r="L16" s="22" t="s">
        <v>45</v>
      </c>
      <c r="M16" s="27"/>
    </row>
    <row r="17" spans="1:13" ht="19.5" customHeight="1" thickTop="1">
      <c r="A17" s="73" t="s">
        <v>2</v>
      </c>
      <c r="B17" s="62"/>
      <c r="C17" s="82"/>
      <c r="D17" s="63">
        <f>M6</f>
        <v>0.37847222222222227</v>
      </c>
      <c r="E17" s="83" t="s">
        <v>8</v>
      </c>
      <c r="F17" s="29"/>
      <c r="G17" s="73" t="s">
        <v>2</v>
      </c>
      <c r="H17" s="62"/>
      <c r="I17" s="240" t="s">
        <v>128</v>
      </c>
      <c r="J17" s="241"/>
      <c r="K17" s="10"/>
      <c r="L17" s="22" t="s">
        <v>156</v>
      </c>
      <c r="M17" s="25"/>
    </row>
    <row r="18" spans="1:13" ht="19.5" customHeight="1">
      <c r="A18" s="75" t="s">
        <v>3</v>
      </c>
      <c r="B18" s="29"/>
      <c r="C18" s="9"/>
      <c r="D18" s="177">
        <f>M8</f>
        <v>34</v>
      </c>
      <c r="E18" s="76" t="s">
        <v>9</v>
      </c>
      <c r="F18" s="29"/>
      <c r="G18" s="75" t="s">
        <v>3</v>
      </c>
      <c r="H18" s="29"/>
      <c r="I18" s="177">
        <f>M10</f>
        <v>23</v>
      </c>
      <c r="J18" s="76" t="s">
        <v>9</v>
      </c>
      <c r="K18" s="10"/>
      <c r="L18" s="172" t="s">
        <v>157</v>
      </c>
      <c r="M18" s="173"/>
    </row>
    <row r="19" spans="1:13" ht="19.5" customHeight="1">
      <c r="A19" s="75" t="s">
        <v>4</v>
      </c>
      <c r="B19" s="29"/>
      <c r="C19" s="9"/>
      <c r="D19" s="29">
        <f>M7</f>
        <v>11</v>
      </c>
      <c r="E19" s="76" t="s">
        <v>10</v>
      </c>
      <c r="F19" s="29"/>
      <c r="G19" s="75" t="s">
        <v>4</v>
      </c>
      <c r="H19" s="29"/>
      <c r="I19" s="29">
        <f>M7</f>
        <v>11</v>
      </c>
      <c r="J19" s="76" t="s">
        <v>10</v>
      </c>
      <c r="K19" s="10"/>
      <c r="L19" s="6"/>
      <c r="M19" s="6"/>
    </row>
    <row r="20" spans="1:13" ht="19.5" customHeight="1">
      <c r="A20" s="75" t="s">
        <v>5</v>
      </c>
      <c r="B20" s="29"/>
      <c r="C20" s="9"/>
      <c r="D20" s="30">
        <f>IF(M5="","0:00:00",D18/D19/24)</f>
        <v>0.12878787878787878</v>
      </c>
      <c r="E20" s="76" t="s">
        <v>8</v>
      </c>
      <c r="F20" s="29"/>
      <c r="G20" s="75" t="s">
        <v>5</v>
      </c>
      <c r="H20" s="29"/>
      <c r="I20" s="30">
        <f>IF(M5="","0:00:00",I18/I19/24)</f>
        <v>0.08712121212121211</v>
      </c>
      <c r="J20" s="76" t="s">
        <v>8</v>
      </c>
      <c r="K20" s="10"/>
      <c r="L20" s="6"/>
      <c r="M20" s="6"/>
    </row>
    <row r="21" spans="1:13" ht="19.5" customHeight="1">
      <c r="A21" s="75" t="s">
        <v>6</v>
      </c>
      <c r="B21" s="29"/>
      <c r="C21" s="9"/>
      <c r="D21" s="30">
        <f>D17+D20</f>
        <v>0.507260101010101</v>
      </c>
      <c r="E21" s="76" t="s">
        <v>8</v>
      </c>
      <c r="F21" s="29"/>
      <c r="G21" s="75" t="str">
        <f>IF(M13="","Límite de Llegada","CIERRE CONTROL")</f>
        <v>CIERRE CONTROL</v>
      </c>
      <c r="H21" s="29"/>
      <c r="I21" s="30">
        <f>D21+D22+I20</f>
        <v>0.6152146464646465</v>
      </c>
      <c r="J21" s="76" t="s">
        <v>8</v>
      </c>
      <c r="K21" s="10"/>
      <c r="L21" s="6"/>
      <c r="M21" s="6"/>
    </row>
    <row r="22" spans="1:15" ht="19.5" customHeight="1">
      <c r="A22" s="77" t="s">
        <v>7</v>
      </c>
      <c r="B22" s="84"/>
      <c r="C22" s="85"/>
      <c r="D22" s="86">
        <f>M9</f>
        <v>0.020833333333333332</v>
      </c>
      <c r="E22" s="81" t="s">
        <v>11</v>
      </c>
      <c r="F22" s="29"/>
      <c r="G22" s="77" t="str">
        <f>IF(G21="Límite de Llegada","","Descanso Obligatorio")</f>
        <v>Descanso Obligatorio</v>
      </c>
      <c r="H22" s="78"/>
      <c r="I22" s="79">
        <f>M11</f>
        <v>0.020833333333333332</v>
      </c>
      <c r="J22" s="81" t="str">
        <f>IF(G22="","","Minutos")</f>
        <v>Minutos</v>
      </c>
      <c r="K22" s="10"/>
      <c r="L22" s="6"/>
      <c r="M22" s="6"/>
      <c r="O22" s="153"/>
    </row>
    <row r="23" spans="1:15" ht="19.5" customHeight="1" thickBot="1">
      <c r="A23" s="29"/>
      <c r="B23" s="29"/>
      <c r="C23" s="29"/>
      <c r="D23" s="29"/>
      <c r="E23" s="29"/>
      <c r="F23" s="7"/>
      <c r="G23" s="29"/>
      <c r="H23" s="29"/>
      <c r="I23" s="29"/>
      <c r="J23" s="29"/>
      <c r="K23" s="14"/>
      <c r="L23" s="6"/>
      <c r="M23" s="6"/>
      <c r="O23" s="153"/>
    </row>
    <row r="24" spans="1:15" ht="19.5" customHeight="1" thickBot="1" thickTop="1">
      <c r="A24" s="69" t="s">
        <v>29</v>
      </c>
      <c r="B24" s="70" t="str">
        <f>M2</f>
        <v>Albocàsser</v>
      </c>
      <c r="C24" s="71"/>
      <c r="D24" s="70"/>
      <c r="E24" s="72"/>
      <c r="F24" s="29"/>
      <c r="G24" s="242" t="s">
        <v>18</v>
      </c>
      <c r="H24" s="243"/>
      <c r="I24" s="243"/>
      <c r="J24" s="244"/>
      <c r="L24" s="6"/>
      <c r="M24" s="152"/>
      <c r="O24" s="153"/>
    </row>
    <row r="25" spans="1:15" ht="19.5" customHeight="1" thickTop="1">
      <c r="A25" s="73" t="s">
        <v>2</v>
      </c>
      <c r="B25" s="62"/>
      <c r="C25" s="74"/>
      <c r="D25" s="240" t="s">
        <v>128</v>
      </c>
      <c r="E25" s="241"/>
      <c r="F25" s="29"/>
      <c r="G25" s="245" t="s">
        <v>162</v>
      </c>
      <c r="H25" s="246"/>
      <c r="I25" s="246"/>
      <c r="J25" s="247"/>
      <c r="L25" s="6"/>
      <c r="M25" s="152"/>
      <c r="O25" s="154"/>
    </row>
    <row r="26" spans="1:13" ht="19.5" customHeight="1">
      <c r="A26" s="75" t="s">
        <v>3</v>
      </c>
      <c r="B26" s="29"/>
      <c r="C26" s="9"/>
      <c r="D26" s="177">
        <f>M12</f>
        <v>23</v>
      </c>
      <c r="E26" s="76" t="s">
        <v>9</v>
      </c>
      <c r="F26" s="29"/>
      <c r="G26" s="248"/>
      <c r="H26" s="246"/>
      <c r="I26" s="246"/>
      <c r="J26" s="247"/>
      <c r="L26" s="6"/>
      <c r="M26" s="6"/>
    </row>
    <row r="27" spans="1:15" ht="19.5" customHeight="1">
      <c r="A27" s="75" t="s">
        <v>4</v>
      </c>
      <c r="B27" s="29"/>
      <c r="C27" s="9"/>
      <c r="D27" s="29">
        <f>M7</f>
        <v>11</v>
      </c>
      <c r="E27" s="76" t="s">
        <v>10</v>
      </c>
      <c r="F27" s="29"/>
      <c r="G27" s="248"/>
      <c r="H27" s="246"/>
      <c r="I27" s="246"/>
      <c r="J27" s="247"/>
      <c r="L27" s="6"/>
      <c r="M27" s="6"/>
      <c r="O27" s="154"/>
    </row>
    <row r="28" spans="1:13" ht="19.5" customHeight="1">
      <c r="A28" s="75" t="s">
        <v>5</v>
      </c>
      <c r="B28" s="29"/>
      <c r="C28" s="9"/>
      <c r="D28" s="30">
        <f>IF(M5="","0:00:00",D26/D27/24)</f>
        <v>0.08712121212121211</v>
      </c>
      <c r="E28" s="76" t="s">
        <v>8</v>
      </c>
      <c r="F28" s="29"/>
      <c r="G28" s="248"/>
      <c r="H28" s="246"/>
      <c r="I28" s="246"/>
      <c r="J28" s="247"/>
      <c r="L28" s="6"/>
      <c r="M28" s="6"/>
    </row>
    <row r="29" spans="1:13" ht="19.5" customHeight="1">
      <c r="A29" s="75" t="s">
        <v>6</v>
      </c>
      <c r="B29" s="29"/>
      <c r="C29" s="29"/>
      <c r="D29" s="30">
        <f>I21+I22+D28</f>
        <v>0.723169191919192</v>
      </c>
      <c r="E29" s="76" t="s">
        <v>8</v>
      </c>
      <c r="F29" s="29"/>
      <c r="G29" s="248"/>
      <c r="H29" s="246"/>
      <c r="I29" s="246"/>
      <c r="J29" s="247"/>
      <c r="M29" s="6"/>
    </row>
    <row r="30" spans="1:13" ht="18.75" customHeight="1" thickBot="1">
      <c r="A30" s="77">
        <f>IF(M15="","","Descanso Obligatorio")</f>
      </c>
      <c r="B30" s="78"/>
      <c r="C30" s="78"/>
      <c r="D30" s="79">
        <f>+E10</f>
      </c>
      <c r="E30" s="80">
        <f>IF(B30="","","Minutos")</f>
      </c>
      <c r="F30" s="14"/>
      <c r="G30" s="249"/>
      <c r="H30" s="250"/>
      <c r="I30" s="250"/>
      <c r="J30" s="251"/>
      <c r="L30" s="6"/>
      <c r="M30" s="6"/>
    </row>
    <row r="31" spans="1:13" ht="16.5" thickTop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6">
    <mergeCell ref="C1:J1"/>
    <mergeCell ref="I17:J17"/>
    <mergeCell ref="G24:J24"/>
    <mergeCell ref="G25:J30"/>
    <mergeCell ref="D25:E25"/>
    <mergeCell ref="E5:G5"/>
  </mergeCells>
  <printOptions horizontalCentered="1" verticalCentered="1"/>
  <pageMargins left="0.75" right="0.75" top="1" bottom="1" header="0" footer="0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70" zoomScaleNormal="70" zoomScalePageLayoutView="0" workbookViewId="0" topLeftCell="A1">
      <selection activeCell="L12" sqref="L12"/>
    </sheetView>
  </sheetViews>
  <sheetFormatPr defaultColWidth="11.5546875" defaultRowHeight="15"/>
  <cols>
    <col min="1" max="1" width="5.77734375" style="0" customWidth="1"/>
    <col min="2" max="2" width="22.4453125" style="0" customWidth="1"/>
    <col min="3" max="3" width="9.88671875" style="0" customWidth="1"/>
    <col min="4" max="4" width="8.99609375" style="0" customWidth="1"/>
    <col min="5" max="5" width="7.88671875" style="0" customWidth="1"/>
    <col min="6" max="6" width="21.88671875" style="0" customWidth="1"/>
    <col min="7" max="7" width="6.77734375" style="0" customWidth="1"/>
    <col min="8" max="8" width="4.4453125" style="0" bestFit="1" customWidth="1"/>
    <col min="9" max="9" width="7.3359375" style="0" bestFit="1" customWidth="1"/>
    <col min="10" max="10" width="8.4453125" style="0" customWidth="1"/>
    <col min="11" max="11" width="10.10546875" style="0" customWidth="1"/>
    <col min="12" max="12" width="8.99609375" style="0" customWidth="1"/>
  </cols>
  <sheetData>
    <row r="1" spans="1:13" ht="41.25" thickBot="1" thickTop="1">
      <c r="A1" s="1"/>
      <c r="B1" s="1"/>
      <c r="C1" s="253" t="str">
        <f>Datos!C1</f>
        <v>VI RAID HÍPICO VILA D'ALBOCÀSSER</v>
      </c>
      <c r="D1" s="254"/>
      <c r="E1" s="254"/>
      <c r="F1" s="254"/>
      <c r="G1" s="254"/>
      <c r="H1" s="254"/>
      <c r="I1" s="254"/>
      <c r="J1" s="254"/>
      <c r="K1" s="170"/>
      <c r="L1" s="155" t="s">
        <v>155</v>
      </c>
      <c r="M1" s="5"/>
    </row>
    <row r="2" spans="1:12" ht="17.25" thickBot="1" thickTop="1">
      <c r="A2" s="6"/>
      <c r="B2" s="6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9.5" thickTop="1">
      <c r="A3" s="6"/>
      <c r="B3" s="105" t="s">
        <v>158</v>
      </c>
      <c r="C3" s="171" t="str">
        <f>+Datos!M1</f>
        <v>CEN*</v>
      </c>
      <c r="D3" s="171"/>
      <c r="E3" s="171"/>
      <c r="F3" s="106"/>
      <c r="G3" s="110"/>
      <c r="H3" s="112" t="s">
        <v>47</v>
      </c>
      <c r="I3" s="113"/>
      <c r="J3" s="114"/>
      <c r="K3" s="114"/>
      <c r="L3" s="115"/>
      <c r="M3" s="5"/>
    </row>
    <row r="4" spans="1:13" ht="18.75">
      <c r="A4" s="6"/>
      <c r="B4" s="105" t="s">
        <v>159</v>
      </c>
      <c r="C4" s="169">
        <f>Datos!M3</f>
        <v>42616</v>
      </c>
      <c r="D4" s="169"/>
      <c r="E4" s="169"/>
      <c r="F4" s="169"/>
      <c r="G4" s="111"/>
      <c r="H4" s="116"/>
      <c r="I4" s="9"/>
      <c r="J4" s="9"/>
      <c r="K4" s="9"/>
      <c r="L4" s="117"/>
      <c r="M4" s="5"/>
    </row>
    <row r="5" spans="1:13" ht="16.5" thickBot="1">
      <c r="A5" s="6"/>
      <c r="B5" s="105" t="s">
        <v>160</v>
      </c>
      <c r="C5" s="211">
        <f>Datos!M4</f>
        <v>80</v>
      </c>
      <c r="D5" s="107"/>
      <c r="E5" s="108" t="s">
        <v>121</v>
      </c>
      <c r="F5" s="109">
        <f>Datos!M6</f>
        <v>0.37847222222222227</v>
      </c>
      <c r="G5" s="111"/>
      <c r="H5" s="118" t="s">
        <v>48</v>
      </c>
      <c r="I5" s="119"/>
      <c r="J5" s="119"/>
      <c r="K5" s="119"/>
      <c r="L5" s="120"/>
      <c r="M5" s="5"/>
    </row>
    <row r="6" spans="1:12" ht="17.25" thickBot="1" thickTop="1">
      <c r="A6" s="6"/>
      <c r="B6" s="6"/>
      <c r="C6" s="10"/>
      <c r="D6" s="10"/>
      <c r="E6" s="10"/>
      <c r="F6" s="10"/>
      <c r="G6" s="10"/>
      <c r="H6" s="10"/>
      <c r="I6" s="10"/>
      <c r="J6" s="10"/>
      <c r="K6" s="10"/>
      <c r="L6" s="31" t="s">
        <v>126</v>
      </c>
    </row>
    <row r="7" spans="1:13" ht="15.75">
      <c r="A7" s="189" t="s">
        <v>49</v>
      </c>
      <c r="B7" s="190" t="s">
        <v>50</v>
      </c>
      <c r="C7" s="191"/>
      <c r="D7" s="192" t="s">
        <v>51</v>
      </c>
      <c r="E7" s="193"/>
      <c r="F7" s="194" t="s">
        <v>123</v>
      </c>
      <c r="G7" s="195" t="s">
        <v>122</v>
      </c>
      <c r="H7" s="195" t="s">
        <v>52</v>
      </c>
      <c r="I7" s="196" t="s">
        <v>53</v>
      </c>
      <c r="J7" s="196" t="s">
        <v>54</v>
      </c>
      <c r="K7" s="196" t="s">
        <v>55</v>
      </c>
      <c r="L7" s="197" t="s">
        <v>56</v>
      </c>
      <c r="M7" s="5"/>
    </row>
    <row r="8" spans="1:13" ht="15" customHeight="1">
      <c r="A8" s="213">
        <v>3</v>
      </c>
      <c r="B8" s="261" t="s">
        <v>167</v>
      </c>
      <c r="C8" s="262"/>
      <c r="D8" s="214"/>
      <c r="E8" s="188"/>
      <c r="F8" s="185" t="s">
        <v>168</v>
      </c>
      <c r="G8" s="184">
        <v>2007</v>
      </c>
      <c r="H8" s="187" t="s">
        <v>125</v>
      </c>
      <c r="I8" s="187" t="s">
        <v>184</v>
      </c>
      <c r="J8" s="187" t="s">
        <v>180</v>
      </c>
      <c r="K8" s="188">
        <v>1415</v>
      </c>
      <c r="L8" s="184"/>
      <c r="M8" s="5"/>
    </row>
    <row r="9" spans="1:13" ht="15" customHeight="1">
      <c r="A9" s="213">
        <v>2</v>
      </c>
      <c r="B9" s="261" t="s">
        <v>169</v>
      </c>
      <c r="C9" s="262"/>
      <c r="D9" s="214"/>
      <c r="E9" s="188"/>
      <c r="F9" s="185" t="s">
        <v>170</v>
      </c>
      <c r="G9" s="184">
        <v>2009</v>
      </c>
      <c r="H9" s="187" t="s">
        <v>178</v>
      </c>
      <c r="I9" s="187" t="s">
        <v>184</v>
      </c>
      <c r="J9" s="187" t="s">
        <v>183</v>
      </c>
      <c r="K9" s="188" t="s">
        <v>185</v>
      </c>
      <c r="L9" s="184">
        <v>15049</v>
      </c>
      <c r="M9" s="5"/>
    </row>
    <row r="10" spans="1:13" ht="15" customHeight="1">
      <c r="A10" s="213">
        <v>6</v>
      </c>
      <c r="B10" s="263" t="s">
        <v>163</v>
      </c>
      <c r="C10" s="263"/>
      <c r="D10" s="214"/>
      <c r="E10" s="188"/>
      <c r="F10" s="185" t="s">
        <v>171</v>
      </c>
      <c r="G10" s="184">
        <v>2007</v>
      </c>
      <c r="H10" s="184" t="s">
        <v>125</v>
      </c>
      <c r="I10" s="187" t="s">
        <v>182</v>
      </c>
      <c r="J10" s="187" t="s">
        <v>183</v>
      </c>
      <c r="K10" s="188"/>
      <c r="L10" s="184">
        <v>12095</v>
      </c>
      <c r="M10" s="5"/>
    </row>
    <row r="11" spans="1:13" ht="15" customHeight="1">
      <c r="A11" s="213">
        <v>5</v>
      </c>
      <c r="B11" s="257" t="s">
        <v>172</v>
      </c>
      <c r="C11" s="258"/>
      <c r="D11" s="214"/>
      <c r="E11" s="188"/>
      <c r="F11" s="185" t="s">
        <v>164</v>
      </c>
      <c r="G11" s="184">
        <v>2009</v>
      </c>
      <c r="H11" s="184" t="s">
        <v>178</v>
      </c>
      <c r="I11" s="187" t="s">
        <v>182</v>
      </c>
      <c r="J11" s="187" t="s">
        <v>180</v>
      </c>
      <c r="K11" s="188"/>
      <c r="L11" s="184">
        <v>15111</v>
      </c>
      <c r="M11" s="5"/>
    </row>
    <row r="12" spans="1:13" ht="15" customHeight="1">
      <c r="A12" s="213">
        <v>1</v>
      </c>
      <c r="B12" s="257" t="s">
        <v>173</v>
      </c>
      <c r="C12" s="258"/>
      <c r="D12" s="214"/>
      <c r="E12" s="188"/>
      <c r="F12" s="185" t="s">
        <v>174</v>
      </c>
      <c r="G12" s="184">
        <v>2010</v>
      </c>
      <c r="H12" s="184" t="s">
        <v>178</v>
      </c>
      <c r="I12" s="187" t="s">
        <v>182</v>
      </c>
      <c r="J12" s="187" t="s">
        <v>180</v>
      </c>
      <c r="K12" s="188" t="s">
        <v>186</v>
      </c>
      <c r="L12" s="184">
        <v>14982</v>
      </c>
      <c r="M12" s="5"/>
    </row>
    <row r="13" spans="1:14" ht="15" customHeight="1">
      <c r="A13" s="213">
        <v>4</v>
      </c>
      <c r="B13" s="255" t="s">
        <v>175</v>
      </c>
      <c r="C13" s="255"/>
      <c r="D13" s="215" t="s">
        <v>177</v>
      </c>
      <c r="E13" s="220">
        <v>4841</v>
      </c>
      <c r="F13" s="206" t="s">
        <v>176</v>
      </c>
      <c r="G13" s="183">
        <v>2008</v>
      </c>
      <c r="H13" s="183" t="s">
        <v>178</v>
      </c>
      <c r="I13" s="183" t="s">
        <v>179</v>
      </c>
      <c r="J13" s="183" t="s">
        <v>180</v>
      </c>
      <c r="K13" s="183" t="s">
        <v>181</v>
      </c>
      <c r="L13" s="220">
        <v>12239</v>
      </c>
      <c r="M13" s="5"/>
      <c r="N13" s="5"/>
    </row>
    <row r="14" spans="1:13" ht="15" customHeight="1">
      <c r="A14" s="213"/>
      <c r="B14" s="221"/>
      <c r="C14" s="222"/>
      <c r="D14" s="214"/>
      <c r="E14" s="188"/>
      <c r="F14" s="185"/>
      <c r="G14" s="184"/>
      <c r="H14" s="187"/>
      <c r="I14" s="187"/>
      <c r="J14" s="187"/>
      <c r="K14" s="188"/>
      <c r="L14" s="184"/>
      <c r="M14" s="5"/>
    </row>
    <row r="15" spans="1:13" ht="15" customHeight="1">
      <c r="A15" s="213"/>
      <c r="B15" s="259"/>
      <c r="C15" s="260"/>
      <c r="D15" s="216"/>
      <c r="E15" s="223"/>
      <c r="F15" s="230"/>
      <c r="G15" s="223"/>
      <c r="H15" s="223"/>
      <c r="I15" s="223"/>
      <c r="J15" s="223"/>
      <c r="K15" s="223"/>
      <c r="L15" s="227"/>
      <c r="M15" s="5"/>
    </row>
    <row r="16" spans="1:13" ht="15" customHeight="1">
      <c r="A16" s="213"/>
      <c r="B16" s="256"/>
      <c r="C16" s="256"/>
      <c r="D16" s="217"/>
      <c r="E16" s="182"/>
      <c r="F16" s="185"/>
      <c r="G16" s="182"/>
      <c r="H16" s="187"/>
      <c r="I16" s="187"/>
      <c r="J16" s="187"/>
      <c r="K16" s="188"/>
      <c r="L16" s="186"/>
      <c r="M16" s="5"/>
    </row>
    <row r="17" spans="1:13" ht="15" customHeight="1">
      <c r="A17" s="213"/>
      <c r="B17" s="256"/>
      <c r="C17" s="256"/>
      <c r="D17" s="217"/>
      <c r="E17" s="182"/>
      <c r="F17" s="185"/>
      <c r="G17" s="182"/>
      <c r="H17" s="187"/>
      <c r="I17" s="187"/>
      <c r="J17" s="187"/>
      <c r="K17" s="188"/>
      <c r="L17" s="186"/>
      <c r="M17" s="5"/>
    </row>
    <row r="18" spans="1:13" ht="15" customHeight="1">
      <c r="A18" s="213"/>
      <c r="B18" s="256"/>
      <c r="C18" s="256"/>
      <c r="D18" s="217"/>
      <c r="E18" s="182"/>
      <c r="F18" s="185"/>
      <c r="G18" s="182"/>
      <c r="H18" s="187"/>
      <c r="I18" s="187"/>
      <c r="J18" s="187"/>
      <c r="K18" s="188"/>
      <c r="L18" s="186"/>
      <c r="M18" s="5"/>
    </row>
    <row r="19" spans="1:12" ht="15.75">
      <c r="A19" s="229"/>
      <c r="B19" s="259"/>
      <c r="C19" s="260"/>
      <c r="D19" s="212"/>
      <c r="E19" s="212"/>
      <c r="F19" s="230"/>
      <c r="G19" s="223"/>
      <c r="H19" s="223"/>
      <c r="I19" s="223"/>
      <c r="J19" s="223"/>
      <c r="K19" s="223"/>
      <c r="L19" s="223"/>
    </row>
    <row r="20" spans="1:12" ht="15.75">
      <c r="A20" s="229"/>
      <c r="B20" s="259"/>
      <c r="C20" s="260"/>
      <c r="D20" s="212"/>
      <c r="E20" s="212"/>
      <c r="F20" s="230"/>
      <c r="G20" s="223"/>
      <c r="H20" s="223"/>
      <c r="I20" s="223"/>
      <c r="J20" s="223"/>
      <c r="K20" s="223"/>
      <c r="L20" s="223"/>
    </row>
    <row r="21" spans="1:12" ht="15.75">
      <c r="A21" s="229"/>
      <c r="B21" s="259"/>
      <c r="C21" s="260"/>
      <c r="D21" s="212"/>
      <c r="E21" s="212"/>
      <c r="F21" s="230"/>
      <c r="G21" s="223"/>
      <c r="H21" s="223"/>
      <c r="I21" s="223"/>
      <c r="J21" s="223"/>
      <c r="K21" s="223"/>
      <c r="L21" s="223"/>
    </row>
    <row r="22" spans="1:12" ht="15.75">
      <c r="A22" s="229"/>
      <c r="B22" s="259"/>
      <c r="C22" s="260"/>
      <c r="D22" s="212"/>
      <c r="E22" s="212"/>
      <c r="F22" s="230"/>
      <c r="G22" s="223"/>
      <c r="H22" s="223"/>
      <c r="I22" s="223"/>
      <c r="J22" s="223"/>
      <c r="K22" s="223"/>
      <c r="L22" s="223"/>
    </row>
    <row r="23" spans="1:12" ht="15.75">
      <c r="A23" s="229"/>
      <c r="B23" s="259"/>
      <c r="C23" s="260"/>
      <c r="D23" s="212"/>
      <c r="E23" s="212"/>
      <c r="F23" s="230"/>
      <c r="G23" s="223"/>
      <c r="H23" s="223"/>
      <c r="I23" s="223"/>
      <c r="J23" s="223"/>
      <c r="K23" s="223"/>
      <c r="L23" s="223"/>
    </row>
    <row r="24" spans="1:12" ht="15.75">
      <c r="A24" s="229"/>
      <c r="B24" s="259"/>
      <c r="C24" s="260"/>
      <c r="D24" s="212"/>
      <c r="E24" s="212"/>
      <c r="F24" s="230"/>
      <c r="G24" s="223"/>
      <c r="H24" s="223"/>
      <c r="I24" s="223"/>
      <c r="J24" s="223"/>
      <c r="K24" s="223"/>
      <c r="L24" s="223"/>
    </row>
    <row r="35" ht="15">
      <c r="C35" s="5"/>
    </row>
  </sheetData>
  <sheetProtection/>
  <mergeCells count="17">
    <mergeCell ref="B16:C16"/>
    <mergeCell ref="B20:C20"/>
    <mergeCell ref="B21:C21"/>
    <mergeCell ref="B22:C22"/>
    <mergeCell ref="B23:C23"/>
    <mergeCell ref="B24:C24"/>
    <mergeCell ref="B19:C19"/>
    <mergeCell ref="C1:J1"/>
    <mergeCell ref="B13:C13"/>
    <mergeCell ref="B17:C17"/>
    <mergeCell ref="B18:C18"/>
    <mergeCell ref="B12:C12"/>
    <mergeCell ref="B11:C11"/>
    <mergeCell ref="B15:C15"/>
    <mergeCell ref="B8:C8"/>
    <mergeCell ref="B9:C9"/>
    <mergeCell ref="B10:C10"/>
  </mergeCells>
  <printOptions horizontalCentered="1"/>
  <pageMargins left="0.1968503937007874" right="0" top="0.11811023622047245" bottom="0" header="0" footer="0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Zeros="0" zoomScalePageLayoutView="0" workbookViewId="0" topLeftCell="A1">
      <selection activeCell="C9" sqref="C9"/>
    </sheetView>
  </sheetViews>
  <sheetFormatPr defaultColWidth="11.5546875" defaultRowHeight="15"/>
  <cols>
    <col min="1" max="1" width="1.77734375" style="0" customWidth="1"/>
    <col min="2" max="2" width="3.77734375" style="0" customWidth="1"/>
    <col min="3" max="3" width="4.77734375" style="0" customWidth="1"/>
    <col min="4" max="4" width="6.77734375" style="0" customWidth="1"/>
    <col min="5" max="5" width="16.77734375" style="0" customWidth="1"/>
    <col min="6" max="6" width="6.5546875" style="0" customWidth="1"/>
    <col min="7" max="7" width="7.4453125" style="0" bestFit="1" customWidth="1"/>
    <col min="8" max="8" width="3.5546875" style="0" bestFit="1" customWidth="1"/>
    <col min="9" max="9" width="8.77734375" style="0" customWidth="1"/>
    <col min="10" max="10" width="3.5546875" style="0" bestFit="1" customWidth="1"/>
    <col min="11" max="11" width="8.77734375" style="0" customWidth="1"/>
    <col min="12" max="12" width="3.5546875" style="0" bestFit="1" customWidth="1"/>
    <col min="13" max="13" width="8.77734375" style="0" customWidth="1"/>
  </cols>
  <sheetData>
    <row r="1" spans="1:13" ht="28.5" thickBot="1" thickTop="1">
      <c r="A1" s="1"/>
      <c r="B1" s="1"/>
      <c r="C1" s="1"/>
      <c r="D1" s="2"/>
      <c r="E1" s="181" t="str">
        <f>Datos!C1</f>
        <v>VI RAID HÍPICO VILA D'ALBOCÀSSER</v>
      </c>
      <c r="F1" s="4"/>
      <c r="G1" s="4"/>
      <c r="H1" s="4"/>
      <c r="I1" s="4"/>
      <c r="J1" s="4"/>
      <c r="K1" s="4"/>
      <c r="L1" s="4"/>
      <c r="M1" s="4"/>
    </row>
    <row r="2" spans="1:13" ht="15.75" thickTop="1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1"/>
      <c r="B3" s="1"/>
      <c r="C3" s="1"/>
      <c r="D3" s="1"/>
      <c r="E3" s="1"/>
      <c r="F3" s="1"/>
      <c r="G3" s="1"/>
      <c r="H3" s="1"/>
      <c r="I3" s="1"/>
      <c r="J3" s="12"/>
      <c r="K3" s="1"/>
      <c r="L3" s="1"/>
      <c r="M3" s="1"/>
    </row>
    <row r="4" spans="1:13" ht="18.75">
      <c r="A4" s="1"/>
      <c r="B4" s="1"/>
      <c r="C4" s="1"/>
      <c r="D4" s="12"/>
      <c r="E4" s="32" t="s">
        <v>129</v>
      </c>
      <c r="F4" s="13"/>
      <c r="G4" s="13"/>
      <c r="H4" s="13"/>
      <c r="I4" s="13"/>
      <c r="J4" s="12"/>
      <c r="K4" s="13"/>
      <c r="L4" s="1"/>
      <c r="M4" s="1"/>
    </row>
    <row r="5" spans="1:13" ht="18">
      <c r="A5" s="1"/>
      <c r="B5" s="1"/>
      <c r="C5" s="1"/>
      <c r="D5" s="1"/>
      <c r="E5" s="1"/>
      <c r="F5" s="1"/>
      <c r="G5" s="1"/>
      <c r="H5" s="1"/>
      <c r="I5" s="1"/>
      <c r="J5" s="12"/>
      <c r="K5" s="1"/>
      <c r="L5" s="1"/>
      <c r="M5" s="1"/>
    </row>
    <row r="6" spans="1:13" ht="16.5" thickBot="1">
      <c r="A6" s="1"/>
      <c r="B6" s="1"/>
      <c r="C6" s="1"/>
      <c r="D6" s="1"/>
      <c r="E6" s="147" t="str">
        <f>+Datos!M2</f>
        <v>Albocàsser</v>
      </c>
      <c r="F6" s="1"/>
      <c r="G6" s="218">
        <f>+Datos!M3</f>
        <v>42616</v>
      </c>
      <c r="H6" s="1"/>
      <c r="I6" s="1"/>
      <c r="J6" s="1"/>
      <c r="K6" s="1" t="str">
        <f>Datos!M1</f>
        <v>CEN*</v>
      </c>
      <c r="L6" s="1"/>
      <c r="M6" s="156" t="s">
        <v>127</v>
      </c>
    </row>
    <row r="7" spans="1:14" ht="15.75">
      <c r="A7" s="1"/>
      <c r="B7" s="33"/>
      <c r="C7" s="97" t="s">
        <v>137</v>
      </c>
      <c r="D7" s="264" t="s">
        <v>130</v>
      </c>
      <c r="E7" s="265"/>
      <c r="F7" s="265"/>
      <c r="G7" s="266" t="s">
        <v>131</v>
      </c>
      <c r="H7" s="265"/>
      <c r="I7" s="265"/>
      <c r="J7" s="265"/>
      <c r="K7" s="265"/>
      <c r="L7" s="265"/>
      <c r="M7" s="267"/>
      <c r="N7" s="5"/>
    </row>
    <row r="8" spans="1:14" ht="16.5" thickBot="1">
      <c r="A8" s="1"/>
      <c r="B8" s="124"/>
      <c r="C8" s="125" t="s">
        <v>132</v>
      </c>
      <c r="D8" s="126"/>
      <c r="E8" s="127"/>
      <c r="F8" s="127"/>
      <c r="G8" s="157" t="s">
        <v>133</v>
      </c>
      <c r="H8" s="128" t="s">
        <v>134</v>
      </c>
      <c r="I8" s="129" t="s">
        <v>135</v>
      </c>
      <c r="J8" s="130" t="s">
        <v>134</v>
      </c>
      <c r="K8" s="129" t="s">
        <v>135</v>
      </c>
      <c r="L8" s="130" t="s">
        <v>134</v>
      </c>
      <c r="M8" s="158" t="s">
        <v>135</v>
      </c>
      <c r="N8" s="5"/>
    </row>
    <row r="9" spans="1:14" ht="18.75" thickBot="1">
      <c r="A9" s="1"/>
      <c r="B9" s="135" t="s">
        <v>57</v>
      </c>
      <c r="C9" s="163">
        <f>Matrículas!A8</f>
        <v>3</v>
      </c>
      <c r="D9" s="165" t="str">
        <f>Matrículas!B8</f>
        <v>ANTONIA MORENO GONZALEZ</v>
      </c>
      <c r="E9" s="136"/>
      <c r="F9" s="136"/>
      <c r="G9" s="159"/>
      <c r="H9" s="138"/>
      <c r="I9" s="137">
        <v>76.6</v>
      </c>
      <c r="J9" s="138"/>
      <c r="K9" s="137" t="s">
        <v>136</v>
      </c>
      <c r="L9" s="138"/>
      <c r="M9" s="160" t="s">
        <v>136</v>
      </c>
      <c r="N9" s="5"/>
    </row>
    <row r="10" spans="1:14" ht="18.75" thickBot="1">
      <c r="A10" s="1"/>
      <c r="B10" s="121" t="s">
        <v>58</v>
      </c>
      <c r="C10" s="163">
        <f>Matrículas!A9</f>
        <v>2</v>
      </c>
      <c r="D10" s="165" t="str">
        <f>Matrículas!B9</f>
        <v>ABEL SANTANA PASTOR</v>
      </c>
      <c r="E10" s="34"/>
      <c r="F10" s="34"/>
      <c r="G10" s="161"/>
      <c r="H10" s="123"/>
      <c r="I10" s="122">
        <v>90.1</v>
      </c>
      <c r="J10" s="123"/>
      <c r="K10" s="122" t="s">
        <v>136</v>
      </c>
      <c r="L10" s="123"/>
      <c r="M10" s="162" t="s">
        <v>136</v>
      </c>
      <c r="N10" s="5"/>
    </row>
    <row r="11" spans="1:14" ht="18.75" thickBot="1">
      <c r="A11" s="1"/>
      <c r="B11" s="121" t="s">
        <v>59</v>
      </c>
      <c r="C11" s="163">
        <f>Matrículas!A10</f>
        <v>6</v>
      </c>
      <c r="D11" s="165" t="str">
        <f>Matrículas!B10</f>
        <v>MARINA VILLALBA VIDAL</v>
      </c>
      <c r="E11" s="34"/>
      <c r="F11" s="34"/>
      <c r="G11" s="161"/>
      <c r="H11" s="123"/>
      <c r="I11" s="122">
        <v>73.2</v>
      </c>
      <c r="J11" s="123"/>
      <c r="K11" s="122" t="s">
        <v>136</v>
      </c>
      <c r="L11" s="123"/>
      <c r="M11" s="162" t="s">
        <v>136</v>
      </c>
      <c r="N11" s="5"/>
    </row>
    <row r="12" spans="1:14" ht="18.75" thickBot="1">
      <c r="A12" s="1"/>
      <c r="B12" s="121" t="s">
        <v>60</v>
      </c>
      <c r="C12" s="163">
        <f>Matrículas!A11</f>
        <v>5</v>
      </c>
      <c r="D12" s="165" t="str">
        <f>Matrículas!B11</f>
        <v>CARLOS BORJA VILLALBA</v>
      </c>
      <c r="E12" s="34"/>
      <c r="F12" s="34"/>
      <c r="G12" s="161"/>
      <c r="H12" s="123"/>
      <c r="I12" s="122">
        <v>70.5</v>
      </c>
      <c r="J12" s="123"/>
      <c r="K12" s="122" t="s">
        <v>136</v>
      </c>
      <c r="L12" s="123"/>
      <c r="M12" s="162" t="s">
        <v>136</v>
      </c>
      <c r="N12" s="5"/>
    </row>
    <row r="13" spans="1:14" ht="18.75" thickBot="1">
      <c r="A13" s="1"/>
      <c r="B13" s="121" t="s">
        <v>61</v>
      </c>
      <c r="C13" s="163">
        <f>Matrículas!A12</f>
        <v>1</v>
      </c>
      <c r="D13" s="165" t="str">
        <f>Matrículas!B12</f>
        <v>CLARA GUTIERREZ MAÑES</v>
      </c>
      <c r="E13" s="34"/>
      <c r="F13" s="34"/>
      <c r="G13" s="161"/>
      <c r="H13" s="123"/>
      <c r="I13" s="122">
        <v>70.5</v>
      </c>
      <c r="J13" s="123"/>
      <c r="K13" s="122" t="s">
        <v>136</v>
      </c>
      <c r="L13" s="123"/>
      <c r="M13" s="162" t="s">
        <v>136</v>
      </c>
      <c r="N13" s="5"/>
    </row>
    <row r="14" spans="1:14" ht="18.75" thickBot="1">
      <c r="A14" s="1"/>
      <c r="B14" s="121" t="s">
        <v>62</v>
      </c>
      <c r="C14" s="163">
        <f>Matrículas!A13</f>
        <v>4</v>
      </c>
      <c r="D14" s="165" t="str">
        <f>Matrículas!B13</f>
        <v>PABLO HERNANDORENA ESCRICH</v>
      </c>
      <c r="E14" s="34"/>
      <c r="F14" s="34"/>
      <c r="G14" s="161"/>
      <c r="H14" s="123"/>
      <c r="I14" s="122">
        <v>83.1</v>
      </c>
      <c r="J14" s="123"/>
      <c r="K14" s="122" t="s">
        <v>136</v>
      </c>
      <c r="L14" s="123"/>
      <c r="M14" s="162" t="s">
        <v>136</v>
      </c>
      <c r="N14" s="5"/>
    </row>
    <row r="15" spans="1:14" ht="18.75" thickBot="1">
      <c r="A15" s="1"/>
      <c r="B15" s="121" t="s">
        <v>63</v>
      </c>
      <c r="C15" s="163">
        <f>Matrículas!A14</f>
        <v>0</v>
      </c>
      <c r="D15" s="165">
        <f>Matrículas!B14</f>
        <v>0</v>
      </c>
      <c r="E15" s="34"/>
      <c r="F15" s="34"/>
      <c r="G15" s="161"/>
      <c r="H15" s="123"/>
      <c r="I15" s="122" t="s">
        <v>136</v>
      </c>
      <c r="J15" s="123"/>
      <c r="K15" s="122" t="s">
        <v>136</v>
      </c>
      <c r="L15" s="123"/>
      <c r="M15" s="162" t="s">
        <v>136</v>
      </c>
      <c r="N15" s="5"/>
    </row>
    <row r="16" spans="1:14" ht="18.75" thickBot="1">
      <c r="A16" s="1"/>
      <c r="B16" s="121" t="s">
        <v>64</v>
      </c>
      <c r="C16" s="163">
        <f>Matrículas!A15</f>
        <v>0</v>
      </c>
      <c r="D16" s="165">
        <f>Matrículas!B15</f>
        <v>0</v>
      </c>
      <c r="E16" s="34"/>
      <c r="F16" s="34"/>
      <c r="G16" s="161"/>
      <c r="H16" s="123"/>
      <c r="I16" s="122" t="s">
        <v>136</v>
      </c>
      <c r="J16" s="123"/>
      <c r="K16" s="122" t="s">
        <v>136</v>
      </c>
      <c r="L16" s="123"/>
      <c r="M16" s="162" t="s">
        <v>136</v>
      </c>
      <c r="N16" s="5"/>
    </row>
    <row r="17" spans="1:14" ht="18.75" thickBot="1">
      <c r="A17" s="1"/>
      <c r="B17" s="121" t="s">
        <v>65</v>
      </c>
      <c r="C17" s="163">
        <f>Matrículas!A16</f>
        <v>0</v>
      </c>
      <c r="D17" s="165">
        <f>Matrículas!B16</f>
        <v>0</v>
      </c>
      <c r="E17" s="34"/>
      <c r="F17" s="34"/>
      <c r="G17" s="161"/>
      <c r="H17" s="123"/>
      <c r="I17" s="122" t="s">
        <v>136</v>
      </c>
      <c r="J17" s="123"/>
      <c r="K17" s="122" t="s">
        <v>136</v>
      </c>
      <c r="L17" s="123"/>
      <c r="M17" s="162" t="s">
        <v>136</v>
      </c>
      <c r="N17" s="5"/>
    </row>
    <row r="18" spans="1:14" ht="18.75" thickBot="1">
      <c r="A18" s="1"/>
      <c r="B18" s="121" t="s">
        <v>66</v>
      </c>
      <c r="C18" s="163">
        <f>Matrículas!A17</f>
        <v>0</v>
      </c>
      <c r="D18" s="165">
        <f>Matrículas!B17</f>
        <v>0</v>
      </c>
      <c r="E18" s="34"/>
      <c r="F18" s="34"/>
      <c r="G18" s="161" t="s">
        <v>136</v>
      </c>
      <c r="H18" s="123"/>
      <c r="I18" s="122" t="s">
        <v>136</v>
      </c>
      <c r="J18" s="123"/>
      <c r="K18" s="122" t="s">
        <v>136</v>
      </c>
      <c r="L18" s="123"/>
      <c r="M18" s="162" t="s">
        <v>136</v>
      </c>
      <c r="N18" s="5"/>
    </row>
    <row r="19" spans="1:14" ht="18.75" thickBot="1">
      <c r="A19" s="1"/>
      <c r="B19" s="121" t="s">
        <v>25</v>
      </c>
      <c r="C19" s="163">
        <f>Matrículas!A18</f>
        <v>0</v>
      </c>
      <c r="D19" s="165">
        <f>Matrículas!B18</f>
        <v>0</v>
      </c>
      <c r="E19" s="34"/>
      <c r="F19" s="34"/>
      <c r="G19" s="161" t="s">
        <v>136</v>
      </c>
      <c r="H19" s="123"/>
      <c r="I19" s="122" t="s">
        <v>136</v>
      </c>
      <c r="J19" s="123"/>
      <c r="K19" s="122" t="s">
        <v>136</v>
      </c>
      <c r="L19" s="123"/>
      <c r="M19" s="162" t="s">
        <v>136</v>
      </c>
      <c r="N19" s="5"/>
    </row>
    <row r="20" spans="1:14" ht="18.75" thickBot="1">
      <c r="A20" s="1"/>
      <c r="B20" s="121" t="s">
        <v>67</v>
      </c>
      <c r="C20" s="163">
        <f>Matrículas!A19</f>
        <v>0</v>
      </c>
      <c r="D20" s="165">
        <f>Matrículas!B19</f>
        <v>0</v>
      </c>
      <c r="E20" s="34"/>
      <c r="F20" s="34"/>
      <c r="G20" s="161" t="s">
        <v>136</v>
      </c>
      <c r="H20" s="123"/>
      <c r="I20" s="122" t="s">
        <v>136</v>
      </c>
      <c r="J20" s="123"/>
      <c r="K20" s="122" t="s">
        <v>136</v>
      </c>
      <c r="L20" s="123"/>
      <c r="M20" s="162" t="s">
        <v>136</v>
      </c>
      <c r="N20" s="5"/>
    </row>
    <row r="21" spans="1:14" ht="18.75" thickBot="1">
      <c r="A21" s="1"/>
      <c r="B21" s="121" t="s">
        <v>68</v>
      </c>
      <c r="C21" s="163">
        <f>Matrículas!A20</f>
        <v>0</v>
      </c>
      <c r="D21" s="165">
        <f>Matrículas!B20</f>
        <v>0</v>
      </c>
      <c r="E21" s="34"/>
      <c r="F21" s="34"/>
      <c r="G21" s="161" t="s">
        <v>136</v>
      </c>
      <c r="H21" s="123"/>
      <c r="I21" s="122" t="s">
        <v>136</v>
      </c>
      <c r="J21" s="123"/>
      <c r="K21" s="122" t="s">
        <v>136</v>
      </c>
      <c r="L21" s="123"/>
      <c r="M21" s="162" t="s">
        <v>136</v>
      </c>
      <c r="N21" s="5"/>
    </row>
    <row r="22" spans="1:14" ht="18.75" thickBot="1">
      <c r="A22" s="1"/>
      <c r="B22" s="121" t="s">
        <v>69</v>
      </c>
      <c r="C22" s="163">
        <f>Matrículas!A21</f>
        <v>0</v>
      </c>
      <c r="D22" s="165">
        <f>Matrículas!B21</f>
        <v>0</v>
      </c>
      <c r="E22" s="34"/>
      <c r="F22" s="34"/>
      <c r="G22" s="161" t="s">
        <v>136</v>
      </c>
      <c r="H22" s="123"/>
      <c r="I22" s="122" t="s">
        <v>136</v>
      </c>
      <c r="J22" s="123"/>
      <c r="K22" s="122" t="s">
        <v>136</v>
      </c>
      <c r="L22" s="123"/>
      <c r="M22" s="162" t="s">
        <v>136</v>
      </c>
      <c r="N22" s="5"/>
    </row>
    <row r="23" spans="1:14" ht="18.75" thickBot="1">
      <c r="A23" s="1"/>
      <c r="B23" s="121" t="s">
        <v>70</v>
      </c>
      <c r="C23" s="163">
        <f>Matrículas!A22</f>
        <v>0</v>
      </c>
      <c r="D23" s="165">
        <f>Matrículas!B22</f>
        <v>0</v>
      </c>
      <c r="E23" s="34"/>
      <c r="F23" s="34"/>
      <c r="G23" s="161" t="s">
        <v>136</v>
      </c>
      <c r="H23" s="123"/>
      <c r="I23" s="122" t="s">
        <v>136</v>
      </c>
      <c r="J23" s="123"/>
      <c r="K23" s="122" t="s">
        <v>136</v>
      </c>
      <c r="L23" s="123"/>
      <c r="M23" s="162" t="s">
        <v>136</v>
      </c>
      <c r="N23" s="5"/>
    </row>
    <row r="24" spans="1:14" ht="18.75" thickBot="1">
      <c r="A24" s="1"/>
      <c r="B24" s="121" t="s">
        <v>71</v>
      </c>
      <c r="C24" s="163">
        <f>Matrículas!A23</f>
        <v>0</v>
      </c>
      <c r="D24" s="165">
        <f>Matrículas!B23</f>
        <v>0</v>
      </c>
      <c r="E24" s="34"/>
      <c r="F24" s="34"/>
      <c r="G24" s="161" t="s">
        <v>136</v>
      </c>
      <c r="H24" s="123"/>
      <c r="I24" s="122" t="s">
        <v>136</v>
      </c>
      <c r="J24" s="123"/>
      <c r="K24" s="122" t="s">
        <v>136</v>
      </c>
      <c r="L24" s="123"/>
      <c r="M24" s="162" t="s">
        <v>136</v>
      </c>
      <c r="N24" s="5"/>
    </row>
    <row r="25" spans="1:14" ht="18">
      <c r="A25" s="1"/>
      <c r="B25" s="121" t="s">
        <v>72</v>
      </c>
      <c r="C25" s="163">
        <f>Matrículas!A24</f>
        <v>0</v>
      </c>
      <c r="D25" s="165">
        <f>Matrículas!B25</f>
        <v>0</v>
      </c>
      <c r="E25" s="34"/>
      <c r="F25" s="34"/>
      <c r="G25" s="161" t="s">
        <v>136</v>
      </c>
      <c r="H25" s="123"/>
      <c r="I25" s="122" t="s">
        <v>136</v>
      </c>
      <c r="J25" s="123"/>
      <c r="K25" s="122" t="s">
        <v>136</v>
      </c>
      <c r="L25" s="123"/>
      <c r="M25" s="162" t="s">
        <v>136</v>
      </c>
      <c r="N25" s="5"/>
    </row>
    <row r="26" spans="1:14" ht="18">
      <c r="A26" s="1"/>
      <c r="B26" s="121" t="s">
        <v>73</v>
      </c>
      <c r="C26" s="164">
        <f>Matrículas!A26</f>
        <v>0</v>
      </c>
      <c r="D26" s="165">
        <f>Matrículas!B26</f>
        <v>0</v>
      </c>
      <c r="E26" s="34"/>
      <c r="F26" s="34"/>
      <c r="G26" s="161" t="s">
        <v>136</v>
      </c>
      <c r="H26" s="123"/>
      <c r="I26" s="122" t="s">
        <v>136</v>
      </c>
      <c r="J26" s="123"/>
      <c r="K26" s="122" t="s">
        <v>136</v>
      </c>
      <c r="L26" s="123"/>
      <c r="M26" s="162" t="s">
        <v>136</v>
      </c>
      <c r="N26" s="5"/>
    </row>
    <row r="27" spans="1:14" ht="18">
      <c r="A27" s="1"/>
      <c r="B27" s="121" t="s">
        <v>74</v>
      </c>
      <c r="C27" s="164">
        <f>Matrículas!A27</f>
        <v>0</v>
      </c>
      <c r="D27" s="165">
        <f>Matrículas!B27</f>
        <v>0</v>
      </c>
      <c r="E27" s="34"/>
      <c r="F27" s="34"/>
      <c r="G27" s="161" t="s">
        <v>136</v>
      </c>
      <c r="H27" s="123"/>
      <c r="I27" s="122" t="s">
        <v>136</v>
      </c>
      <c r="J27" s="123"/>
      <c r="K27" s="122" t="s">
        <v>136</v>
      </c>
      <c r="L27" s="123"/>
      <c r="M27" s="162" t="s">
        <v>136</v>
      </c>
      <c r="N27" s="5"/>
    </row>
    <row r="28" spans="1:14" ht="18">
      <c r="A28" s="1"/>
      <c r="B28" s="121" t="s">
        <v>75</v>
      </c>
      <c r="C28" s="164">
        <f>Matrículas!A28</f>
        <v>0</v>
      </c>
      <c r="D28" s="165">
        <f>Matrículas!B28</f>
        <v>0</v>
      </c>
      <c r="E28" s="34"/>
      <c r="F28" s="34"/>
      <c r="G28" s="161" t="s">
        <v>136</v>
      </c>
      <c r="H28" s="123"/>
      <c r="I28" s="122" t="s">
        <v>136</v>
      </c>
      <c r="J28" s="123"/>
      <c r="K28" s="122" t="s">
        <v>136</v>
      </c>
      <c r="L28" s="123"/>
      <c r="M28" s="162" t="s">
        <v>136</v>
      </c>
      <c r="N28" s="5"/>
    </row>
    <row r="29" spans="1:14" ht="18">
      <c r="A29" s="1"/>
      <c r="B29" s="121" t="s">
        <v>76</v>
      </c>
      <c r="C29" s="164">
        <f>Matrículas!A29</f>
        <v>0</v>
      </c>
      <c r="D29" s="165">
        <f>Matrículas!B29</f>
        <v>0</v>
      </c>
      <c r="E29" s="34"/>
      <c r="F29" s="34"/>
      <c r="G29" s="161" t="s">
        <v>136</v>
      </c>
      <c r="H29" s="123"/>
      <c r="I29" s="122" t="s">
        <v>136</v>
      </c>
      <c r="J29" s="123"/>
      <c r="K29" s="122" t="s">
        <v>136</v>
      </c>
      <c r="L29" s="123"/>
      <c r="M29" s="162" t="s">
        <v>136</v>
      </c>
      <c r="N29" s="5"/>
    </row>
    <row r="30" spans="1:14" ht="18">
      <c r="A30" s="1"/>
      <c r="B30" s="121" t="s">
        <v>77</v>
      </c>
      <c r="C30" s="164">
        <f>Matrículas!A30</f>
        <v>0</v>
      </c>
      <c r="D30" s="165">
        <f>Matrículas!B30</f>
        <v>0</v>
      </c>
      <c r="E30" s="34"/>
      <c r="F30" s="34"/>
      <c r="G30" s="161" t="s">
        <v>136</v>
      </c>
      <c r="H30" s="123"/>
      <c r="I30" s="122" t="s">
        <v>136</v>
      </c>
      <c r="J30" s="123"/>
      <c r="K30" s="122" t="s">
        <v>136</v>
      </c>
      <c r="L30" s="123"/>
      <c r="M30" s="162" t="s">
        <v>136</v>
      </c>
      <c r="N30" s="5"/>
    </row>
    <row r="31" spans="1:14" ht="18">
      <c r="A31" s="1"/>
      <c r="B31" s="121" t="s">
        <v>78</v>
      </c>
      <c r="C31" s="164">
        <f>Matrículas!A31</f>
        <v>0</v>
      </c>
      <c r="D31" s="165">
        <f>Matrículas!B31</f>
        <v>0</v>
      </c>
      <c r="E31" s="34"/>
      <c r="F31" s="34"/>
      <c r="G31" s="161" t="s">
        <v>136</v>
      </c>
      <c r="H31" s="123"/>
      <c r="I31" s="122" t="s">
        <v>136</v>
      </c>
      <c r="J31" s="123"/>
      <c r="K31" s="122" t="s">
        <v>136</v>
      </c>
      <c r="L31" s="139"/>
      <c r="M31" s="162" t="s">
        <v>136</v>
      </c>
      <c r="N31" s="5"/>
    </row>
    <row r="32" spans="1:14" ht="18">
      <c r="A32" s="1"/>
      <c r="B32" s="121" t="s">
        <v>79</v>
      </c>
      <c r="C32" s="164">
        <f>Matrículas!A32</f>
        <v>0</v>
      </c>
      <c r="D32" s="165">
        <f>Matrículas!B32</f>
        <v>0</v>
      </c>
      <c r="E32" s="34"/>
      <c r="F32" s="34"/>
      <c r="G32" s="161" t="s">
        <v>136</v>
      </c>
      <c r="H32" s="123"/>
      <c r="I32" s="122" t="s">
        <v>136</v>
      </c>
      <c r="J32" s="123"/>
      <c r="K32" s="122" t="s">
        <v>136</v>
      </c>
      <c r="L32" s="139"/>
      <c r="M32" s="162" t="s">
        <v>136</v>
      </c>
      <c r="N32" s="5"/>
    </row>
    <row r="33" spans="1:14" ht="18">
      <c r="A33" s="1"/>
      <c r="B33" s="121" t="s">
        <v>80</v>
      </c>
      <c r="C33" s="164">
        <f>Matrículas!A33</f>
        <v>0</v>
      </c>
      <c r="D33" s="165">
        <f>Matrículas!B33</f>
        <v>0</v>
      </c>
      <c r="E33" s="34"/>
      <c r="F33" s="34"/>
      <c r="G33" s="161" t="s">
        <v>136</v>
      </c>
      <c r="H33" s="123"/>
      <c r="I33" s="122" t="s">
        <v>136</v>
      </c>
      <c r="J33" s="123"/>
      <c r="K33" s="122" t="s">
        <v>136</v>
      </c>
      <c r="L33" s="123"/>
      <c r="M33" s="162" t="s">
        <v>136</v>
      </c>
      <c r="N33" s="5"/>
    </row>
    <row r="34" spans="1:14" ht="18">
      <c r="A34" s="1"/>
      <c r="B34" s="121" t="s">
        <v>81</v>
      </c>
      <c r="C34" s="164">
        <f>Matrículas!A34</f>
        <v>0</v>
      </c>
      <c r="D34" s="165">
        <f>Matrículas!B34</f>
        <v>0</v>
      </c>
      <c r="E34" s="34"/>
      <c r="F34" s="34"/>
      <c r="G34" s="161" t="s">
        <v>136</v>
      </c>
      <c r="H34" s="123"/>
      <c r="I34" s="122" t="s">
        <v>136</v>
      </c>
      <c r="J34" s="123"/>
      <c r="K34" s="122" t="s">
        <v>136</v>
      </c>
      <c r="L34" s="123"/>
      <c r="M34" s="162" t="s">
        <v>136</v>
      </c>
      <c r="N34" s="5"/>
    </row>
    <row r="35" spans="1:14" ht="18">
      <c r="A35" s="1"/>
      <c r="B35" s="121" t="s">
        <v>82</v>
      </c>
      <c r="C35" s="164">
        <f>Matrículas!A35</f>
        <v>0</v>
      </c>
      <c r="D35" s="165">
        <f>Matrículas!B35</f>
        <v>0</v>
      </c>
      <c r="E35" s="34"/>
      <c r="F35" s="34"/>
      <c r="G35" s="161" t="s">
        <v>136</v>
      </c>
      <c r="H35" s="123"/>
      <c r="I35" s="122" t="s">
        <v>136</v>
      </c>
      <c r="J35" s="123"/>
      <c r="K35" s="122" t="s">
        <v>136</v>
      </c>
      <c r="L35" s="123"/>
      <c r="M35" s="162" t="s">
        <v>136</v>
      </c>
      <c r="N35" s="5"/>
    </row>
    <row r="36" spans="1:14" ht="18">
      <c r="A36" s="1"/>
      <c r="B36" s="121" t="s">
        <v>83</v>
      </c>
      <c r="C36" s="164"/>
      <c r="D36" s="165"/>
      <c r="E36" s="34"/>
      <c r="F36" s="34"/>
      <c r="G36" s="161" t="s">
        <v>136</v>
      </c>
      <c r="H36" s="123"/>
      <c r="I36" s="122" t="s">
        <v>136</v>
      </c>
      <c r="J36" s="123"/>
      <c r="K36" s="122" t="s">
        <v>136</v>
      </c>
      <c r="L36" s="123"/>
      <c r="M36" s="162" t="s">
        <v>136</v>
      </c>
      <c r="N36" s="5"/>
    </row>
    <row r="37" spans="1:14" ht="18">
      <c r="A37" s="1"/>
      <c r="B37" s="121" t="s">
        <v>84</v>
      </c>
      <c r="C37" s="164"/>
      <c r="D37" s="165"/>
      <c r="E37" s="34"/>
      <c r="F37" s="34"/>
      <c r="G37" s="161" t="s">
        <v>136</v>
      </c>
      <c r="H37" s="123"/>
      <c r="I37" s="122" t="s">
        <v>136</v>
      </c>
      <c r="J37" s="123"/>
      <c r="K37" s="122" t="s">
        <v>136</v>
      </c>
      <c r="L37" s="123"/>
      <c r="M37" s="162" t="s">
        <v>136</v>
      </c>
      <c r="N37" s="5"/>
    </row>
    <row r="38" spans="1:14" ht="18">
      <c r="A38" s="1"/>
      <c r="B38" s="121" t="s">
        <v>85</v>
      </c>
      <c r="C38" s="166"/>
      <c r="D38" s="167"/>
      <c r="E38" s="34"/>
      <c r="F38" s="34"/>
      <c r="G38" s="161" t="s">
        <v>136</v>
      </c>
      <c r="H38" s="123"/>
      <c r="I38" s="122" t="s">
        <v>136</v>
      </c>
      <c r="J38" s="123"/>
      <c r="K38" s="122" t="s">
        <v>136</v>
      </c>
      <c r="L38" s="123"/>
      <c r="M38" s="162" t="s">
        <v>136</v>
      </c>
      <c r="N38" s="5"/>
    </row>
    <row r="39" spans="1:14" ht="18">
      <c r="A39" s="1"/>
      <c r="B39" s="121" t="s">
        <v>86</v>
      </c>
      <c r="C39" s="131"/>
      <c r="D39" s="132"/>
      <c r="E39" s="34"/>
      <c r="F39" s="35"/>
      <c r="G39" s="122" t="s">
        <v>136</v>
      </c>
      <c r="H39" s="123"/>
      <c r="I39" s="122" t="s">
        <v>136</v>
      </c>
      <c r="J39" s="123"/>
      <c r="K39" s="122" t="s">
        <v>136</v>
      </c>
      <c r="L39" s="123"/>
      <c r="M39" s="122" t="s">
        <v>136</v>
      </c>
      <c r="N39" s="5"/>
    </row>
    <row r="40" spans="1:14" ht="18">
      <c r="A40" s="1"/>
      <c r="B40" s="121" t="s">
        <v>87</v>
      </c>
      <c r="C40" s="131"/>
      <c r="D40" s="132"/>
      <c r="E40" s="34"/>
      <c r="F40" s="35"/>
      <c r="G40" s="122" t="s">
        <v>136</v>
      </c>
      <c r="H40" s="123"/>
      <c r="I40" s="122" t="s">
        <v>136</v>
      </c>
      <c r="J40" s="123"/>
      <c r="K40" s="122" t="s">
        <v>136</v>
      </c>
      <c r="L40" s="123"/>
      <c r="M40" s="122" t="s">
        <v>136</v>
      </c>
      <c r="N40" s="5"/>
    </row>
    <row r="41" spans="1:14" ht="18">
      <c r="A41" s="1"/>
      <c r="B41" s="121" t="s">
        <v>88</v>
      </c>
      <c r="C41" s="131"/>
      <c r="D41" s="132"/>
      <c r="E41" s="34"/>
      <c r="F41" s="35"/>
      <c r="G41" s="122" t="s">
        <v>136</v>
      </c>
      <c r="H41" s="123"/>
      <c r="I41" s="122" t="s">
        <v>136</v>
      </c>
      <c r="J41" s="123"/>
      <c r="K41" s="122" t="s">
        <v>136</v>
      </c>
      <c r="L41" s="123"/>
      <c r="M41" s="122" t="s">
        <v>136</v>
      </c>
      <c r="N41" s="5"/>
    </row>
    <row r="42" spans="1:14" ht="18">
      <c r="A42" s="1"/>
      <c r="B42" s="121" t="s">
        <v>89</v>
      </c>
      <c r="C42" s="131"/>
      <c r="D42" s="132"/>
      <c r="E42" s="34"/>
      <c r="F42" s="35"/>
      <c r="G42" s="122" t="s">
        <v>136</v>
      </c>
      <c r="H42" s="123"/>
      <c r="I42" s="122" t="s">
        <v>136</v>
      </c>
      <c r="J42" s="123"/>
      <c r="K42" s="122" t="s">
        <v>136</v>
      </c>
      <c r="L42" s="123"/>
      <c r="M42" s="122" t="s">
        <v>136</v>
      </c>
      <c r="N42" s="5"/>
    </row>
    <row r="43" spans="1:14" ht="18">
      <c r="A43" s="1"/>
      <c r="B43" s="121" t="s">
        <v>90</v>
      </c>
      <c r="C43" s="131"/>
      <c r="D43" s="132"/>
      <c r="E43" s="34"/>
      <c r="F43" s="35"/>
      <c r="G43" s="122" t="s">
        <v>136</v>
      </c>
      <c r="H43" s="123"/>
      <c r="I43" s="122" t="s">
        <v>136</v>
      </c>
      <c r="J43" s="123"/>
      <c r="K43" s="122" t="s">
        <v>136</v>
      </c>
      <c r="L43" s="123"/>
      <c r="M43" s="122" t="s">
        <v>136</v>
      </c>
      <c r="N43" s="5"/>
    </row>
    <row r="44" spans="1:14" ht="18">
      <c r="A44" s="1"/>
      <c r="B44" s="121" t="s">
        <v>91</v>
      </c>
      <c r="C44" s="131"/>
      <c r="D44" s="132"/>
      <c r="E44" s="34"/>
      <c r="F44" s="35"/>
      <c r="G44" s="122" t="s">
        <v>136</v>
      </c>
      <c r="H44" s="123"/>
      <c r="I44" s="122" t="s">
        <v>136</v>
      </c>
      <c r="J44" s="123"/>
      <c r="K44" s="122" t="s">
        <v>136</v>
      </c>
      <c r="L44" s="123"/>
      <c r="M44" s="122" t="s">
        <v>136</v>
      </c>
      <c r="N44" s="5"/>
    </row>
    <row r="45" spans="1:14" ht="18">
      <c r="A45" s="1"/>
      <c r="B45" s="121" t="s">
        <v>92</v>
      </c>
      <c r="C45" s="131"/>
      <c r="D45" s="132"/>
      <c r="E45" s="34"/>
      <c r="F45" s="35"/>
      <c r="G45" s="122" t="s">
        <v>136</v>
      </c>
      <c r="H45" s="123"/>
      <c r="I45" s="122" t="s">
        <v>136</v>
      </c>
      <c r="J45" s="123"/>
      <c r="K45" s="122" t="s">
        <v>136</v>
      </c>
      <c r="L45" s="123"/>
      <c r="M45" s="122" t="s">
        <v>136</v>
      </c>
      <c r="N45" s="5"/>
    </row>
    <row r="46" spans="1:14" ht="18">
      <c r="A46" s="1"/>
      <c r="B46" s="121" t="s">
        <v>93</v>
      </c>
      <c r="C46" s="131"/>
      <c r="D46" s="132"/>
      <c r="E46" s="34"/>
      <c r="F46" s="35"/>
      <c r="G46" s="122" t="s">
        <v>136</v>
      </c>
      <c r="H46" s="123"/>
      <c r="I46" s="122" t="s">
        <v>136</v>
      </c>
      <c r="J46" s="123"/>
      <c r="K46" s="122" t="s">
        <v>136</v>
      </c>
      <c r="L46" s="123"/>
      <c r="M46" s="122" t="s">
        <v>136</v>
      </c>
      <c r="N46" s="5"/>
    </row>
    <row r="47" spans="1:14" ht="18">
      <c r="A47" s="1"/>
      <c r="B47" s="121" t="s">
        <v>94</v>
      </c>
      <c r="C47" s="131" t="e">
        <f>Matrículas!#REF!</f>
        <v>#REF!</v>
      </c>
      <c r="D47" s="132" t="e">
        <f>Matrículas!#REF!</f>
        <v>#REF!</v>
      </c>
      <c r="E47" s="34"/>
      <c r="F47" s="35"/>
      <c r="G47" s="122" t="s">
        <v>136</v>
      </c>
      <c r="H47" s="123"/>
      <c r="I47" s="122" t="s">
        <v>136</v>
      </c>
      <c r="J47" s="123"/>
      <c r="K47" s="122" t="s">
        <v>136</v>
      </c>
      <c r="L47" s="123"/>
      <c r="M47" s="122" t="s">
        <v>136</v>
      </c>
      <c r="N47" s="5"/>
    </row>
    <row r="48" spans="1:14" ht="18">
      <c r="A48" s="1"/>
      <c r="B48" s="121" t="s">
        <v>95</v>
      </c>
      <c r="C48" s="131" t="e">
        <f>Matrículas!#REF!</f>
        <v>#REF!</v>
      </c>
      <c r="D48" s="132" t="e">
        <f>Matrículas!#REF!</f>
        <v>#REF!</v>
      </c>
      <c r="E48" s="34"/>
      <c r="F48" s="35"/>
      <c r="G48" s="122" t="s">
        <v>136</v>
      </c>
      <c r="H48" s="123"/>
      <c r="I48" s="122" t="s">
        <v>136</v>
      </c>
      <c r="J48" s="123"/>
      <c r="K48" s="122" t="s">
        <v>136</v>
      </c>
      <c r="L48" s="123"/>
      <c r="M48" s="122" t="s">
        <v>136</v>
      </c>
      <c r="N48" s="5"/>
    </row>
    <row r="49" spans="1:14" ht="18">
      <c r="A49" s="1"/>
      <c r="B49" s="121" t="s">
        <v>96</v>
      </c>
      <c r="C49" s="131" t="e">
        <f>Matrículas!#REF!</f>
        <v>#REF!</v>
      </c>
      <c r="D49" s="132" t="e">
        <f>Matrículas!#REF!</f>
        <v>#REF!</v>
      </c>
      <c r="E49" s="34"/>
      <c r="F49" s="35"/>
      <c r="G49" s="122" t="s">
        <v>136</v>
      </c>
      <c r="H49" s="123"/>
      <c r="I49" s="122" t="s">
        <v>136</v>
      </c>
      <c r="J49" s="123"/>
      <c r="K49" s="122" t="s">
        <v>136</v>
      </c>
      <c r="L49" s="123"/>
      <c r="M49" s="122" t="s">
        <v>136</v>
      </c>
      <c r="N49" s="5"/>
    </row>
    <row r="50" spans="1:14" ht="18">
      <c r="A50" s="1"/>
      <c r="B50" s="121" t="s">
        <v>97</v>
      </c>
      <c r="C50" s="131" t="e">
        <f>Matrículas!#REF!</f>
        <v>#REF!</v>
      </c>
      <c r="D50" s="132" t="e">
        <f>Matrículas!#REF!</f>
        <v>#REF!</v>
      </c>
      <c r="E50" s="34"/>
      <c r="F50" s="35"/>
      <c r="G50" s="122" t="s">
        <v>136</v>
      </c>
      <c r="H50" s="123"/>
      <c r="I50" s="122" t="s">
        <v>136</v>
      </c>
      <c r="J50" s="123"/>
      <c r="K50" s="122" t="s">
        <v>136</v>
      </c>
      <c r="L50" s="123"/>
      <c r="M50" s="122" t="s">
        <v>136</v>
      </c>
      <c r="N50" s="5"/>
    </row>
    <row r="51" spans="1:14" ht="18">
      <c r="A51" s="1"/>
      <c r="B51" s="121" t="s">
        <v>98</v>
      </c>
      <c r="C51" s="131" t="e">
        <f>Matrículas!#REF!</f>
        <v>#REF!</v>
      </c>
      <c r="D51" s="132" t="e">
        <f>Matrículas!#REF!</f>
        <v>#REF!</v>
      </c>
      <c r="E51" s="34"/>
      <c r="F51" s="35"/>
      <c r="G51" s="122" t="s">
        <v>136</v>
      </c>
      <c r="H51" s="123"/>
      <c r="I51" s="122" t="s">
        <v>136</v>
      </c>
      <c r="J51" s="123"/>
      <c r="K51" s="122" t="s">
        <v>136</v>
      </c>
      <c r="L51" s="123"/>
      <c r="M51" s="122" t="s">
        <v>136</v>
      </c>
      <c r="N51" s="5"/>
    </row>
    <row r="52" spans="1:14" ht="18">
      <c r="A52" s="1"/>
      <c r="B52" s="121" t="s">
        <v>99</v>
      </c>
      <c r="C52" s="131" t="e">
        <f>Matrículas!#REF!</f>
        <v>#REF!</v>
      </c>
      <c r="D52" s="132" t="e">
        <f>Matrículas!#REF!</f>
        <v>#REF!</v>
      </c>
      <c r="E52" s="34"/>
      <c r="F52" s="35"/>
      <c r="G52" s="122" t="s">
        <v>136</v>
      </c>
      <c r="H52" s="123"/>
      <c r="I52" s="122" t="s">
        <v>136</v>
      </c>
      <c r="J52" s="123"/>
      <c r="K52" s="122" t="s">
        <v>136</v>
      </c>
      <c r="L52" s="123"/>
      <c r="M52" s="122" t="s">
        <v>136</v>
      </c>
      <c r="N52" s="5"/>
    </row>
    <row r="53" spans="1:14" ht="18">
      <c r="A53" s="1"/>
      <c r="B53" s="121" t="s">
        <v>100</v>
      </c>
      <c r="C53" s="131" t="e">
        <f>Matrículas!#REF!</f>
        <v>#REF!</v>
      </c>
      <c r="D53" s="132" t="e">
        <f>Matrículas!#REF!</f>
        <v>#REF!</v>
      </c>
      <c r="E53" s="34"/>
      <c r="F53" s="35"/>
      <c r="G53" s="122" t="s">
        <v>136</v>
      </c>
      <c r="H53" s="123"/>
      <c r="I53" s="122" t="s">
        <v>136</v>
      </c>
      <c r="J53" s="123"/>
      <c r="K53" s="122" t="s">
        <v>136</v>
      </c>
      <c r="L53" s="123"/>
      <c r="M53" s="122" t="s">
        <v>136</v>
      </c>
      <c r="N53" s="5"/>
    </row>
    <row r="54" spans="1:14" ht="18">
      <c r="A54" s="1"/>
      <c r="B54" s="121" t="s">
        <v>101</v>
      </c>
      <c r="C54" s="131" t="e">
        <f>Matrículas!#REF!</f>
        <v>#REF!</v>
      </c>
      <c r="D54" s="132" t="e">
        <f>Matrículas!#REF!</f>
        <v>#REF!</v>
      </c>
      <c r="E54" s="34"/>
      <c r="F54" s="35"/>
      <c r="G54" s="122" t="s">
        <v>136</v>
      </c>
      <c r="H54" s="123"/>
      <c r="I54" s="122" t="s">
        <v>136</v>
      </c>
      <c r="J54" s="123"/>
      <c r="K54" s="122" t="s">
        <v>136</v>
      </c>
      <c r="L54" s="123"/>
      <c r="M54" s="122" t="s">
        <v>136</v>
      </c>
      <c r="N54" s="5"/>
    </row>
    <row r="55" spans="1:14" ht="18">
      <c r="A55" s="1"/>
      <c r="B55" s="121" t="s">
        <v>102</v>
      </c>
      <c r="C55" s="131" t="e">
        <f>Matrículas!#REF!</f>
        <v>#REF!</v>
      </c>
      <c r="D55" s="132" t="e">
        <f>Matrículas!#REF!</f>
        <v>#REF!</v>
      </c>
      <c r="E55" s="34"/>
      <c r="F55" s="35"/>
      <c r="G55" s="122" t="s">
        <v>136</v>
      </c>
      <c r="H55" s="123"/>
      <c r="I55" s="122" t="s">
        <v>136</v>
      </c>
      <c r="J55" s="123"/>
      <c r="K55" s="122" t="s">
        <v>136</v>
      </c>
      <c r="L55" s="123"/>
      <c r="M55" s="122" t="s">
        <v>136</v>
      </c>
      <c r="N55" s="5"/>
    </row>
    <row r="56" spans="1:14" ht="18">
      <c r="A56" s="1"/>
      <c r="B56" s="121" t="s">
        <v>103</v>
      </c>
      <c r="C56" s="131" t="e">
        <f>Matrículas!#REF!</f>
        <v>#REF!</v>
      </c>
      <c r="D56" s="132" t="e">
        <f>Matrículas!#REF!</f>
        <v>#REF!</v>
      </c>
      <c r="E56" s="34"/>
      <c r="F56" s="35"/>
      <c r="G56" s="122" t="s">
        <v>136</v>
      </c>
      <c r="H56" s="123"/>
      <c r="I56" s="122" t="s">
        <v>136</v>
      </c>
      <c r="J56" s="123"/>
      <c r="K56" s="122" t="s">
        <v>136</v>
      </c>
      <c r="L56" s="123"/>
      <c r="M56" s="122" t="s">
        <v>136</v>
      </c>
      <c r="N56" s="5"/>
    </row>
    <row r="57" spans="1:14" ht="18">
      <c r="A57" s="1"/>
      <c r="B57" s="121" t="s">
        <v>104</v>
      </c>
      <c r="C57" s="131" t="e">
        <f>Matrículas!#REF!</f>
        <v>#REF!</v>
      </c>
      <c r="D57" s="132" t="e">
        <f>Matrículas!#REF!</f>
        <v>#REF!</v>
      </c>
      <c r="E57" s="34"/>
      <c r="F57" s="35"/>
      <c r="G57" s="122" t="s">
        <v>136</v>
      </c>
      <c r="H57" s="123"/>
      <c r="I57" s="122" t="s">
        <v>136</v>
      </c>
      <c r="J57" s="123"/>
      <c r="K57" s="122" t="s">
        <v>136</v>
      </c>
      <c r="L57" s="123"/>
      <c r="M57" s="122" t="s">
        <v>136</v>
      </c>
      <c r="N57" s="5"/>
    </row>
    <row r="58" spans="1:14" ht="18">
      <c r="A58" s="1"/>
      <c r="B58" s="121" t="s">
        <v>105</v>
      </c>
      <c r="C58" s="131" t="e">
        <f>Matrículas!#REF!</f>
        <v>#REF!</v>
      </c>
      <c r="D58" s="132" t="e">
        <f>Matrículas!#REF!</f>
        <v>#REF!</v>
      </c>
      <c r="E58" s="34"/>
      <c r="F58" s="35"/>
      <c r="G58" s="122" t="s">
        <v>136</v>
      </c>
      <c r="H58" s="123"/>
      <c r="I58" s="122" t="s">
        <v>136</v>
      </c>
      <c r="J58" s="123"/>
      <c r="K58" s="122" t="s">
        <v>136</v>
      </c>
      <c r="L58" s="123"/>
      <c r="M58" s="122" t="s">
        <v>136</v>
      </c>
      <c r="N58" s="5"/>
    </row>
    <row r="59" spans="1:14" ht="18">
      <c r="A59" s="1"/>
      <c r="B59" s="121" t="s">
        <v>106</v>
      </c>
      <c r="C59" s="131" t="e">
        <f>Matrículas!#REF!</f>
        <v>#REF!</v>
      </c>
      <c r="D59" s="132" t="e">
        <f>Matrículas!#REF!</f>
        <v>#REF!</v>
      </c>
      <c r="E59" s="34"/>
      <c r="F59" s="35"/>
      <c r="G59" s="122" t="s">
        <v>136</v>
      </c>
      <c r="H59" s="123"/>
      <c r="I59" s="122" t="s">
        <v>136</v>
      </c>
      <c r="J59" s="123"/>
      <c r="K59" s="122" t="s">
        <v>136</v>
      </c>
      <c r="L59" s="123"/>
      <c r="M59" s="122" t="s">
        <v>136</v>
      </c>
      <c r="N59" s="5"/>
    </row>
    <row r="60" spans="1:14" ht="18">
      <c r="A60" s="1"/>
      <c r="B60" s="121" t="s">
        <v>107</v>
      </c>
      <c r="C60" s="131" t="e">
        <f>Matrículas!#REF!</f>
        <v>#REF!</v>
      </c>
      <c r="D60" s="132" t="e">
        <f>Matrículas!#REF!</f>
        <v>#REF!</v>
      </c>
      <c r="E60" s="34"/>
      <c r="F60" s="35"/>
      <c r="G60" s="122" t="s">
        <v>136</v>
      </c>
      <c r="H60" s="123"/>
      <c r="I60" s="122" t="s">
        <v>136</v>
      </c>
      <c r="J60" s="123"/>
      <c r="K60" s="122" t="s">
        <v>136</v>
      </c>
      <c r="L60" s="123"/>
      <c r="M60" s="122" t="s">
        <v>136</v>
      </c>
      <c r="N60" s="5"/>
    </row>
    <row r="61" spans="1:14" ht="18">
      <c r="A61" s="1"/>
      <c r="B61" s="121" t="s">
        <v>108</v>
      </c>
      <c r="C61" s="131" t="e">
        <f>Matrículas!#REF!</f>
        <v>#REF!</v>
      </c>
      <c r="D61" s="132" t="e">
        <f>Matrículas!#REF!</f>
        <v>#REF!</v>
      </c>
      <c r="E61" s="34"/>
      <c r="F61" s="35"/>
      <c r="G61" s="122" t="s">
        <v>136</v>
      </c>
      <c r="H61" s="123"/>
      <c r="I61" s="122" t="s">
        <v>136</v>
      </c>
      <c r="J61" s="123"/>
      <c r="K61" s="122" t="s">
        <v>136</v>
      </c>
      <c r="L61" s="123"/>
      <c r="M61" s="122" t="s">
        <v>136</v>
      </c>
      <c r="N61" s="5"/>
    </row>
    <row r="62" spans="1:14" ht="18">
      <c r="A62" s="1"/>
      <c r="B62" s="121" t="s">
        <v>109</v>
      </c>
      <c r="C62" s="131" t="e">
        <f>Matrículas!#REF!</f>
        <v>#REF!</v>
      </c>
      <c r="D62" s="132" t="e">
        <f>Matrículas!#REF!</f>
        <v>#REF!</v>
      </c>
      <c r="E62" s="34"/>
      <c r="F62" s="35"/>
      <c r="G62" s="122" t="s">
        <v>136</v>
      </c>
      <c r="H62" s="123"/>
      <c r="I62" s="122" t="s">
        <v>136</v>
      </c>
      <c r="J62" s="123"/>
      <c r="K62" s="122" t="s">
        <v>136</v>
      </c>
      <c r="L62" s="123"/>
      <c r="M62" s="122" t="s">
        <v>136</v>
      </c>
      <c r="N62" s="5"/>
    </row>
    <row r="63" spans="1:14" ht="18">
      <c r="A63" s="1"/>
      <c r="B63" s="121" t="s">
        <v>110</v>
      </c>
      <c r="C63" s="131" t="e">
        <f>Matrículas!#REF!</f>
        <v>#REF!</v>
      </c>
      <c r="D63" s="132" t="e">
        <f>Matrículas!#REF!</f>
        <v>#REF!</v>
      </c>
      <c r="E63" s="34"/>
      <c r="F63" s="35"/>
      <c r="G63" s="122" t="s">
        <v>136</v>
      </c>
      <c r="H63" s="123"/>
      <c r="I63" s="122" t="s">
        <v>136</v>
      </c>
      <c r="J63" s="123"/>
      <c r="K63" s="122" t="s">
        <v>136</v>
      </c>
      <c r="L63" s="123"/>
      <c r="M63" s="122" t="s">
        <v>136</v>
      </c>
      <c r="N63" s="5"/>
    </row>
    <row r="64" spans="1:14" ht="18">
      <c r="A64" s="1"/>
      <c r="B64" s="121" t="s">
        <v>111</v>
      </c>
      <c r="C64" s="131" t="e">
        <f>Matrículas!#REF!</f>
        <v>#REF!</v>
      </c>
      <c r="D64" s="132" t="e">
        <f>Matrículas!#REF!</f>
        <v>#REF!</v>
      </c>
      <c r="E64" s="34"/>
      <c r="F64" s="35"/>
      <c r="G64" s="122" t="s">
        <v>136</v>
      </c>
      <c r="H64" s="123"/>
      <c r="I64" s="122" t="s">
        <v>136</v>
      </c>
      <c r="J64" s="123"/>
      <c r="K64" s="122" t="s">
        <v>136</v>
      </c>
      <c r="L64" s="123"/>
      <c r="M64" s="122" t="s">
        <v>136</v>
      </c>
      <c r="N64" s="5"/>
    </row>
    <row r="65" spans="1:14" ht="18">
      <c r="A65" s="1"/>
      <c r="B65" s="121" t="s">
        <v>112</v>
      </c>
      <c r="C65" s="131" t="e">
        <f>Matrículas!#REF!</f>
        <v>#REF!</v>
      </c>
      <c r="D65" s="132" t="e">
        <f>Matrículas!#REF!</f>
        <v>#REF!</v>
      </c>
      <c r="E65" s="34"/>
      <c r="F65" s="35"/>
      <c r="G65" s="122" t="s">
        <v>136</v>
      </c>
      <c r="H65" s="123"/>
      <c r="I65" s="122" t="s">
        <v>136</v>
      </c>
      <c r="J65" s="123"/>
      <c r="K65" s="122" t="s">
        <v>136</v>
      </c>
      <c r="L65" s="123"/>
      <c r="M65" s="122" t="s">
        <v>136</v>
      </c>
      <c r="N65" s="5"/>
    </row>
    <row r="66" spans="1:14" ht="18">
      <c r="A66" s="1"/>
      <c r="B66" s="121" t="s">
        <v>113</v>
      </c>
      <c r="C66" s="131" t="e">
        <f>Matrículas!#REF!</f>
        <v>#REF!</v>
      </c>
      <c r="D66" s="132" t="e">
        <f>Matrículas!#REF!</f>
        <v>#REF!</v>
      </c>
      <c r="E66" s="34"/>
      <c r="F66" s="35"/>
      <c r="G66" s="122" t="s">
        <v>136</v>
      </c>
      <c r="H66" s="123"/>
      <c r="I66" s="122" t="s">
        <v>136</v>
      </c>
      <c r="J66" s="123"/>
      <c r="K66" s="122" t="s">
        <v>136</v>
      </c>
      <c r="L66" s="123"/>
      <c r="M66" s="122" t="s">
        <v>136</v>
      </c>
      <c r="N66" s="5"/>
    </row>
    <row r="67" spans="1:14" ht="18">
      <c r="A67" s="1"/>
      <c r="B67" s="121" t="s">
        <v>114</v>
      </c>
      <c r="C67" s="131" t="e">
        <f>Matrículas!#REF!</f>
        <v>#REF!</v>
      </c>
      <c r="D67" s="132" t="e">
        <f>Matrículas!#REF!</f>
        <v>#REF!</v>
      </c>
      <c r="E67" s="34"/>
      <c r="F67" s="35"/>
      <c r="G67" s="122" t="s">
        <v>136</v>
      </c>
      <c r="H67" s="123"/>
      <c r="I67" s="122" t="s">
        <v>136</v>
      </c>
      <c r="J67" s="123"/>
      <c r="K67" s="122" t="s">
        <v>136</v>
      </c>
      <c r="L67" s="123"/>
      <c r="M67" s="122" t="s">
        <v>136</v>
      </c>
      <c r="N67" s="5"/>
    </row>
    <row r="68" spans="1:14" ht="18">
      <c r="A68" s="1"/>
      <c r="B68" s="121" t="s">
        <v>115</v>
      </c>
      <c r="C68" s="131" t="e">
        <f>Matrículas!#REF!</f>
        <v>#REF!</v>
      </c>
      <c r="D68" s="132" t="e">
        <f>Matrículas!#REF!</f>
        <v>#REF!</v>
      </c>
      <c r="E68" s="34"/>
      <c r="F68" s="35"/>
      <c r="G68" s="122" t="s">
        <v>136</v>
      </c>
      <c r="H68" s="123"/>
      <c r="I68" s="122" t="s">
        <v>136</v>
      </c>
      <c r="J68" s="123"/>
      <c r="K68" s="122" t="s">
        <v>136</v>
      </c>
      <c r="L68" s="123"/>
      <c r="M68" s="122" t="s">
        <v>136</v>
      </c>
      <c r="N68" s="5"/>
    </row>
    <row r="69" spans="1:14" ht="18">
      <c r="A69" s="1"/>
      <c r="B69" s="121" t="s">
        <v>116</v>
      </c>
      <c r="C69" s="131" t="e">
        <f>Matrículas!#REF!</f>
        <v>#REF!</v>
      </c>
      <c r="D69" s="132" t="e">
        <f>Matrículas!#REF!</f>
        <v>#REF!</v>
      </c>
      <c r="E69" s="34"/>
      <c r="F69" s="35"/>
      <c r="G69" s="122" t="s">
        <v>136</v>
      </c>
      <c r="H69" s="123"/>
      <c r="I69" s="122" t="s">
        <v>136</v>
      </c>
      <c r="J69" s="123"/>
      <c r="K69" s="122" t="s">
        <v>136</v>
      </c>
      <c r="L69" s="123"/>
      <c r="M69" s="122" t="s">
        <v>136</v>
      </c>
      <c r="N69" s="5"/>
    </row>
    <row r="70" spans="1:14" ht="18">
      <c r="A70" s="1"/>
      <c r="B70" s="121" t="s">
        <v>117</v>
      </c>
      <c r="C70" s="131" t="e">
        <f>Matrículas!#REF!</f>
        <v>#REF!</v>
      </c>
      <c r="D70" s="132" t="e">
        <f>Matrículas!#REF!</f>
        <v>#REF!</v>
      </c>
      <c r="E70" s="34"/>
      <c r="F70" s="35"/>
      <c r="G70" s="122" t="s">
        <v>136</v>
      </c>
      <c r="H70" s="123"/>
      <c r="I70" s="122" t="s">
        <v>136</v>
      </c>
      <c r="J70" s="123"/>
      <c r="K70" s="122" t="s">
        <v>136</v>
      </c>
      <c r="L70" s="123"/>
      <c r="M70" s="122" t="s">
        <v>136</v>
      </c>
      <c r="N70" s="5"/>
    </row>
    <row r="71" spans="1:14" ht="18">
      <c r="A71" s="1"/>
      <c r="B71" s="121" t="s">
        <v>118</v>
      </c>
      <c r="C71" s="131" t="e">
        <f>Matrículas!#REF!</f>
        <v>#REF!</v>
      </c>
      <c r="D71" s="132" t="e">
        <f>Matrículas!#REF!</f>
        <v>#REF!</v>
      </c>
      <c r="E71" s="34"/>
      <c r="F71" s="35"/>
      <c r="G71" s="122" t="s">
        <v>136</v>
      </c>
      <c r="H71" s="123"/>
      <c r="I71" s="122" t="s">
        <v>136</v>
      </c>
      <c r="J71" s="123"/>
      <c r="K71" s="122" t="s">
        <v>136</v>
      </c>
      <c r="L71" s="123"/>
      <c r="M71" s="122" t="s">
        <v>136</v>
      </c>
      <c r="N71" s="5"/>
    </row>
    <row r="72" spans="1:14" ht="18">
      <c r="A72" s="1"/>
      <c r="B72" s="121" t="s">
        <v>119</v>
      </c>
      <c r="C72" s="131" t="e">
        <f>Matrículas!#REF!</f>
        <v>#REF!</v>
      </c>
      <c r="D72" s="132" t="e">
        <f>Matrículas!#REF!</f>
        <v>#REF!</v>
      </c>
      <c r="E72" s="34"/>
      <c r="F72" s="35"/>
      <c r="G72" s="122" t="s">
        <v>136</v>
      </c>
      <c r="H72" s="123"/>
      <c r="I72" s="122" t="s">
        <v>136</v>
      </c>
      <c r="J72" s="123"/>
      <c r="K72" s="122" t="s">
        <v>136</v>
      </c>
      <c r="L72" s="123"/>
      <c r="M72" s="122" t="s">
        <v>136</v>
      </c>
      <c r="N72" s="5"/>
    </row>
    <row r="73" spans="1:14" ht="18.75" thickBot="1">
      <c r="A73" s="1"/>
      <c r="B73" s="140" t="s">
        <v>120</v>
      </c>
      <c r="C73" s="141" t="e">
        <f>Matrículas!#REF!</f>
        <v>#REF!</v>
      </c>
      <c r="D73" s="142" t="e">
        <f>Matrículas!#REF!</f>
        <v>#REF!</v>
      </c>
      <c r="E73" s="143"/>
      <c r="F73" s="144"/>
      <c r="G73" s="145" t="s">
        <v>136</v>
      </c>
      <c r="H73" s="146"/>
      <c r="I73" s="145" t="s">
        <v>136</v>
      </c>
      <c r="J73" s="146"/>
      <c r="K73" s="145" t="s">
        <v>136</v>
      </c>
      <c r="L73" s="146"/>
      <c r="M73" s="145" t="s">
        <v>136</v>
      </c>
      <c r="N73" s="5"/>
    </row>
    <row r="74" spans="2:13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</sheetData>
  <sheetProtection/>
  <mergeCells count="2">
    <mergeCell ref="D7:F7"/>
    <mergeCell ref="G7:M7"/>
  </mergeCells>
  <printOptions/>
  <pageMargins left="0.75" right="0.75" top="1" bottom="1" header="0" footer="0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Zeros="0" tabSelected="1" zoomScale="75" zoomScaleNormal="75" zoomScalePageLayoutView="0" workbookViewId="0" topLeftCell="A1">
      <selection activeCell="D20" sqref="D20"/>
    </sheetView>
  </sheetViews>
  <sheetFormatPr defaultColWidth="11.5546875" defaultRowHeight="15"/>
  <cols>
    <col min="1" max="1" width="3.88671875" style="0" customWidth="1"/>
    <col min="2" max="2" width="4.77734375" style="0" bestFit="1" customWidth="1"/>
    <col min="3" max="3" width="21.21484375" style="0" customWidth="1"/>
    <col min="4" max="4" width="27.10546875" style="0" customWidth="1"/>
    <col min="5" max="5" width="7.88671875" style="0" customWidth="1"/>
    <col min="6" max="6" width="7.5546875" style="0" customWidth="1"/>
    <col min="7" max="7" width="7.88671875" style="0" customWidth="1"/>
    <col min="8" max="8" width="5.5546875" style="0" customWidth="1"/>
    <col min="9" max="9" width="7.10546875" style="0" customWidth="1"/>
    <col min="10" max="11" width="7.4453125" style="0" customWidth="1"/>
    <col min="12" max="12" width="5.5546875" style="0" customWidth="1"/>
    <col min="13" max="13" width="7.10546875" style="0" customWidth="1"/>
    <col min="14" max="14" width="8.10546875" style="0" customWidth="1"/>
    <col min="15" max="15" width="7.4453125" style="0" customWidth="1"/>
    <col min="16" max="16" width="5.5546875" style="0" customWidth="1"/>
    <col min="17" max="17" width="7.99609375" style="0" hidden="1" customWidth="1"/>
    <col min="18" max="18" width="9.3359375" style="0" hidden="1" customWidth="1"/>
    <col min="19" max="19" width="7.4453125" style="0" hidden="1" customWidth="1"/>
    <col min="20" max="20" width="5.5546875" style="0" hidden="1" customWidth="1"/>
    <col min="21" max="21" width="7.21484375" style="0" hidden="1" customWidth="1"/>
    <col min="22" max="22" width="9.10546875" style="0" hidden="1" customWidth="1"/>
    <col min="23" max="23" width="6.88671875" style="0" hidden="1" customWidth="1"/>
    <col min="24" max="24" width="5.3359375" style="0" hidden="1" customWidth="1"/>
    <col min="25" max="25" width="9.10546875" style="0" customWidth="1"/>
    <col min="26" max="26" width="7.99609375" style="0" bestFit="1" customWidth="1"/>
    <col min="27" max="27" width="3.88671875" style="0" hidden="1" customWidth="1"/>
    <col min="28" max="28" width="6.5546875" style="94" customWidth="1"/>
    <col min="29" max="29" width="8.6640625" style="0" customWidth="1"/>
  </cols>
  <sheetData>
    <row r="1" spans="1:29" ht="41.25" thickBot="1" thickTop="1">
      <c r="A1" s="6"/>
      <c r="B1" s="6"/>
      <c r="C1" s="6"/>
      <c r="D1" s="268" t="str">
        <f>+Matrículas!C1</f>
        <v>VI RAID HÍPICO VILA D'ALBOCÀSSER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70"/>
      <c r="AC1" s="6"/>
    </row>
    <row r="2" spans="1:29" ht="16.5" thickTop="1">
      <c r="A2" s="36"/>
      <c r="B2" s="36"/>
      <c r="C2" s="36"/>
      <c r="D2" s="37"/>
      <c r="E2" s="8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8"/>
      <c r="Z2" s="37"/>
      <c r="AA2" s="37"/>
      <c r="AB2" s="92">
        <f>SUM(A2:Z2)</f>
        <v>0</v>
      </c>
      <c r="AC2" s="6"/>
    </row>
    <row r="3" spans="1:29" ht="15.75">
      <c r="A3" s="36"/>
      <c r="B3" s="36"/>
      <c r="C3" s="36"/>
      <c r="D3" s="36"/>
      <c r="E3" s="6"/>
      <c r="F3" s="36"/>
      <c r="G3" s="36" t="s">
        <v>161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6"/>
      <c r="Z3" s="36"/>
      <c r="AA3" s="36"/>
      <c r="AB3" s="92"/>
      <c r="AC3" s="6"/>
    </row>
    <row r="4" spans="1:29" ht="15.75">
      <c r="A4" s="36"/>
      <c r="B4" s="36"/>
      <c r="C4" s="36"/>
      <c r="D4" s="36"/>
      <c r="E4" s="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6"/>
      <c r="Z4" s="36"/>
      <c r="AA4" s="36"/>
      <c r="AB4" s="92"/>
      <c r="AC4" s="6"/>
    </row>
    <row r="5" spans="1:29" ht="20.25" customHeight="1">
      <c r="A5" s="14"/>
      <c r="B5" s="14"/>
      <c r="C5" s="14"/>
      <c r="D5" s="89" t="s">
        <v>142</v>
      </c>
      <c r="E5" s="174">
        <f>Datos!M6</f>
        <v>0.37847222222222227</v>
      </c>
      <c r="F5" s="174"/>
      <c r="G5" s="38" t="s">
        <v>144</v>
      </c>
      <c r="H5" s="39"/>
      <c r="I5" s="40"/>
      <c r="J5" s="41" t="s">
        <v>138</v>
      </c>
      <c r="K5" s="219">
        <f>Datos!M4</f>
        <v>80</v>
      </c>
      <c r="L5" s="40" t="s">
        <v>46</v>
      </c>
      <c r="M5" s="42"/>
      <c r="N5" s="151" t="str">
        <f>+Datos!M2</f>
        <v>Albocàsser</v>
      </c>
      <c r="O5" s="103"/>
      <c r="P5" s="104"/>
      <c r="Q5" s="103"/>
      <c r="R5" s="98"/>
      <c r="S5" s="98"/>
      <c r="T5" s="103" t="s">
        <v>145</v>
      </c>
      <c r="U5" s="98"/>
      <c r="V5" s="98"/>
      <c r="W5" s="98"/>
      <c r="X5" s="98"/>
      <c r="Y5" s="98"/>
      <c r="Z5" s="98">
        <f>+Datos!M5</f>
        <v>0.041666666666666664</v>
      </c>
      <c r="AA5" s="43"/>
      <c r="AB5" s="39" t="s">
        <v>21</v>
      </c>
      <c r="AC5" s="15"/>
    </row>
    <row r="6" spans="1:29" ht="16.5" thickBot="1">
      <c r="A6" s="36"/>
      <c r="B6" s="36"/>
      <c r="C6" s="3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95"/>
      <c r="P6" s="95"/>
      <c r="Q6" s="95"/>
      <c r="R6" s="95"/>
      <c r="S6" s="95"/>
      <c r="T6" s="95"/>
      <c r="U6" s="95"/>
      <c r="V6" s="95"/>
      <c r="W6" s="95"/>
      <c r="X6" s="95"/>
      <c r="Y6" s="10"/>
      <c r="Z6" s="96"/>
      <c r="AA6" s="45"/>
      <c r="AB6" s="93" t="s">
        <v>143</v>
      </c>
      <c r="AC6" s="6"/>
    </row>
    <row r="7" spans="1:29" ht="33" customHeight="1" thickBot="1" thickTop="1">
      <c r="A7" s="46" t="s">
        <v>124</v>
      </c>
      <c r="B7" s="47" t="s">
        <v>137</v>
      </c>
      <c r="C7" s="48"/>
      <c r="D7" s="26"/>
      <c r="E7" s="271" t="s">
        <v>146</v>
      </c>
      <c r="F7" s="272"/>
      <c r="G7" s="88" t="s">
        <v>150</v>
      </c>
      <c r="H7" s="52">
        <f>Datos!M8</f>
        <v>34</v>
      </c>
      <c r="I7" s="271" t="s">
        <v>139</v>
      </c>
      <c r="J7" s="272"/>
      <c r="K7" s="88" t="s">
        <v>150</v>
      </c>
      <c r="L7" s="52">
        <f>Datos!M10</f>
        <v>23</v>
      </c>
      <c r="M7" s="271" t="s">
        <v>147</v>
      </c>
      <c r="N7" s="272"/>
      <c r="O7" s="88" t="s">
        <v>150</v>
      </c>
      <c r="P7" s="52">
        <f>Datos!M12</f>
        <v>23</v>
      </c>
      <c r="Q7" s="271" t="s">
        <v>153</v>
      </c>
      <c r="R7" s="272"/>
      <c r="S7" s="88" t="s">
        <v>150</v>
      </c>
      <c r="T7" s="52">
        <f>Datos!B11</f>
      </c>
      <c r="U7" s="271" t="s">
        <v>154</v>
      </c>
      <c r="V7" s="272"/>
      <c r="W7" s="88" t="s">
        <v>150</v>
      </c>
      <c r="X7" s="52">
        <f>Datos!B12</f>
      </c>
      <c r="Y7" s="47" t="s">
        <v>149</v>
      </c>
      <c r="Z7" s="150" t="s">
        <v>140</v>
      </c>
      <c r="AA7" s="47" t="s">
        <v>140</v>
      </c>
      <c r="AB7" s="149" t="s">
        <v>141</v>
      </c>
      <c r="AC7" s="204" t="s">
        <v>151</v>
      </c>
    </row>
    <row r="8" spans="1:30" ht="16.5" thickTop="1">
      <c r="A8" s="207">
        <v>1</v>
      </c>
      <c r="B8" s="180">
        <f>Matrículas!A13</f>
        <v>4</v>
      </c>
      <c r="C8" s="49" t="str">
        <f>Matrículas!F13</f>
        <v>EFUSIVA DEL AMOR</v>
      </c>
      <c r="D8" s="49" t="str">
        <f>Matrículas!B13</f>
        <v>PABLO HERNANDORENA ESCRICH</v>
      </c>
      <c r="E8" s="228">
        <v>0.471412037037037</v>
      </c>
      <c r="F8" s="233">
        <v>0.4736342592592593</v>
      </c>
      <c r="G8" s="235">
        <f>IF(E8=":     :","       :       :     ",(E8-Datos!$M$6))</f>
        <v>0.09293981481481473</v>
      </c>
      <c r="H8" s="236">
        <f>IF(F8=":     :","        ",(Datos!M$8/G8)/24)</f>
        <v>15.242839352428406</v>
      </c>
      <c r="I8" s="224">
        <v>0.5638425925925926</v>
      </c>
      <c r="J8" s="224">
        <v>0.5664351851851852</v>
      </c>
      <c r="K8" s="235">
        <f>IF(I8=":     :","       :       :        ",I8-(F8+Datos!M$9))</f>
        <v>0.06937500000000002</v>
      </c>
      <c r="L8" s="236">
        <f>IF(J8=":     :","       ",(Datos!M$10/K8)/24)</f>
        <v>13.813813813813809</v>
      </c>
      <c r="M8" s="224">
        <v>0.6455439814814815</v>
      </c>
      <c r="N8" s="228">
        <v>0.6626967592592593</v>
      </c>
      <c r="O8" s="87">
        <f>IF(N8=":     :","       :       :        ",M8-(J8+Datos!M$11))</f>
        <v>0.05827546296296293</v>
      </c>
      <c r="P8" s="91">
        <f>IF(N8=":     :","      ",(Datos!M$12/O8)/24)</f>
        <v>16.44488579940418</v>
      </c>
      <c r="Q8" s="225"/>
      <c r="R8" s="225"/>
      <c r="S8" s="225"/>
      <c r="T8" s="225"/>
      <c r="U8" s="225"/>
      <c r="V8" s="225"/>
      <c r="W8" s="225"/>
      <c r="X8" s="225"/>
      <c r="Y8" s="87">
        <f>M8</f>
        <v>0.6455439814814815</v>
      </c>
      <c r="Z8" s="148">
        <f>IF(M8=":     :"," ",M8-(Datos!M$6+Datos!M$5))</f>
        <v>0.22540509259259256</v>
      </c>
      <c r="AA8" s="225"/>
      <c r="AB8" s="205">
        <f>IF(Z8=" ","  ",(Datos!M$4/Z8)/24)</f>
        <v>14.788189987163031</v>
      </c>
      <c r="AC8" s="148">
        <f>IF(F8=":     :"," ",(F8-E8)+(J8-I8))</f>
        <v>0.004814814814814883</v>
      </c>
      <c r="AD8" s="226"/>
    </row>
    <row r="9" spans="1:30" ht="15.75">
      <c r="A9" s="207">
        <v>2</v>
      </c>
      <c r="B9" s="180">
        <f>Matrículas!A12</f>
        <v>1</v>
      </c>
      <c r="C9" s="49" t="str">
        <f>Matrículas!F12</f>
        <v>FAVORITA</v>
      </c>
      <c r="D9" s="49" t="str">
        <f>Matrículas!B12</f>
        <v>CLARA GUTIERREZ MAÑES</v>
      </c>
      <c r="E9" s="228">
        <v>0.4714351851851852</v>
      </c>
      <c r="F9" s="233">
        <v>0.47402777777777777</v>
      </c>
      <c r="G9" s="235">
        <f>IF(E9=":     :","       :       :     ",(E9-Datos!$M$6))</f>
        <v>0.09296296296296291</v>
      </c>
      <c r="H9" s="236">
        <f>IF(F9=":     :","        ",(Datos!M$8/G9)/24)</f>
        <v>15.239043824701204</v>
      </c>
      <c r="I9" s="224">
        <v>0.5639120370370371</v>
      </c>
      <c r="J9" s="224">
        <v>0.5658564814814815</v>
      </c>
      <c r="K9" s="235">
        <f>IF(I9=":     :","       :       :        ",I9-(F9+Datos!M$9))</f>
        <v>0.06905092592592599</v>
      </c>
      <c r="L9" s="236">
        <f>IF(J9=":     :","       ",(Datos!M$10/K9)/24)</f>
        <v>13.878645658732808</v>
      </c>
      <c r="M9" s="224">
        <v>0.6474421296296297</v>
      </c>
      <c r="N9" s="228">
        <v>0.6611111111111111</v>
      </c>
      <c r="O9" s="87">
        <f>IF(N9=":     :","       :       :        ",M9-(J9+Datos!M$11))</f>
        <v>0.0607523148148148</v>
      </c>
      <c r="P9" s="91">
        <f>IF(N9=":     :","      ",(Datos!M$12/O9)/24)</f>
        <v>15.774433225376265</v>
      </c>
      <c r="Q9" s="225"/>
      <c r="R9" s="225"/>
      <c r="S9" s="225"/>
      <c r="T9" s="225"/>
      <c r="U9" s="225"/>
      <c r="V9" s="225"/>
      <c r="W9" s="225"/>
      <c r="X9" s="225"/>
      <c r="Y9" s="87">
        <f>M9</f>
        <v>0.6474421296296297</v>
      </c>
      <c r="Z9" s="148">
        <f>IF(M9=":     :"," ",M9-(Datos!M$6+Datos!M$5))</f>
        <v>0.2273032407407407</v>
      </c>
      <c r="AA9" s="225"/>
      <c r="AB9" s="205">
        <f>IF(Z9=" ","  ",(Datos!M$4/Z9)/24)</f>
        <v>14.664697795203423</v>
      </c>
      <c r="AC9" s="148">
        <f>IF(F9=":     :"," ",(F9-E9)+(J9-I9))</f>
        <v>0.004537037037037006</v>
      </c>
      <c r="AD9" s="226"/>
    </row>
    <row r="10" spans="1:30" s="209" customFormat="1" ht="15.75">
      <c r="A10" s="207">
        <v>3</v>
      </c>
      <c r="B10" s="180">
        <f>Matrículas!A10</f>
        <v>6</v>
      </c>
      <c r="C10" s="49" t="str">
        <f>Matrículas!F10</f>
        <v>KARO</v>
      </c>
      <c r="D10" s="49" t="str">
        <f>Matrículas!B10</f>
        <v>MARINA VILLALBA VIDAL</v>
      </c>
      <c r="E10" s="87">
        <v>0.47142361111111114</v>
      </c>
      <c r="F10" s="87">
        <v>0.4738541666666667</v>
      </c>
      <c r="G10" s="235">
        <f>IF(E10=":     :","       :       :     ",(E10-Datos!$M$6))</f>
        <v>0.09295138888888888</v>
      </c>
      <c r="H10" s="236">
        <f>IF(F10=":     :","        ",(Datos!M$8/G10)/24)</f>
        <v>15.240941352259995</v>
      </c>
      <c r="I10" s="87">
        <v>0.5638541666666667</v>
      </c>
      <c r="J10" s="87">
        <v>0.5659027777777778</v>
      </c>
      <c r="K10" s="235">
        <f>IF(I10=":     :","       :       :        ",I10-(F10+Datos!M$9))</f>
        <v>0.06916666666666665</v>
      </c>
      <c r="L10" s="236">
        <f>IF(J10=":     :","       ",(Datos!M$10/K10)/24)</f>
        <v>13.855421686746991</v>
      </c>
      <c r="M10" s="87">
        <v>0.6474652777777777</v>
      </c>
      <c r="N10" s="87">
        <v>0.6621527777777778</v>
      </c>
      <c r="O10" s="87">
        <f>IF(N10=":     :","       :       :        ",M10-(J10+Datos!M$11))</f>
        <v>0.06072916666666661</v>
      </c>
      <c r="P10" s="91">
        <f>IF(N10=":     :","      ",(Datos!M$12/O10)/24)</f>
        <v>15.78044596912523</v>
      </c>
      <c r="Q10" s="87"/>
      <c r="R10" s="87"/>
      <c r="S10" s="87"/>
      <c r="T10" s="91"/>
      <c r="U10" s="87"/>
      <c r="V10" s="87"/>
      <c r="W10" s="87"/>
      <c r="X10" s="91"/>
      <c r="Y10" s="87">
        <f>M10</f>
        <v>0.6474652777777777</v>
      </c>
      <c r="Z10" s="148">
        <f>IF(M10=":     :"," ",M10-(Datos!M$6+Datos!M$5))</f>
        <v>0.2273263888888888</v>
      </c>
      <c r="AA10" s="148"/>
      <c r="AB10" s="205">
        <f>IF(Z10=" ","  ",(Datos!M$4/Z10)/24)</f>
        <v>14.663204521154734</v>
      </c>
      <c r="AC10" s="148">
        <f>IF(F10=":     :"," ",(F10-E10)+(J10-I10))</f>
        <v>0.004479166666666645</v>
      </c>
      <c r="AD10" s="208"/>
    </row>
    <row r="11" spans="1:30" ht="15.75">
      <c r="A11" s="207">
        <v>4</v>
      </c>
      <c r="B11" s="180">
        <f>Matrículas!A11</f>
        <v>5</v>
      </c>
      <c r="C11" s="49" t="str">
        <f>Matrículas!F11</f>
        <v>NOGUERA</v>
      </c>
      <c r="D11" s="49" t="str">
        <f>Matrículas!B11</f>
        <v>CARLOS BORJA VILLALBA</v>
      </c>
      <c r="E11" s="228">
        <v>0.4714467592592593</v>
      </c>
      <c r="F11" s="233">
        <v>0.47575231481481484</v>
      </c>
      <c r="G11" s="235">
        <f>IF(E11=":     :","       :       :     ",(E11-Datos!$M$6))</f>
        <v>0.09297453703703701</v>
      </c>
      <c r="H11" s="236">
        <f>IF(F11=":     :","        ",(Datos!M$8/G11)/24)</f>
        <v>15.237146769575505</v>
      </c>
      <c r="I11" s="224">
        <v>0.5640277777777778</v>
      </c>
      <c r="J11" s="224">
        <v>0.5682407407407407</v>
      </c>
      <c r="K11" s="235">
        <f>IF(I11=":     :","       :       :        ",I11-(F11+Datos!M$9))</f>
        <v>0.06744212962962964</v>
      </c>
      <c r="L11" s="236">
        <f>IF(J11=":     :","       ",(Datos!M$10/K11)/24)</f>
        <v>14.209713403123388</v>
      </c>
      <c r="M11" s="224">
        <v>0.6594675925925926</v>
      </c>
      <c r="N11" s="228">
        <v>0.6678240740740741</v>
      </c>
      <c r="O11" s="87">
        <f>IF(N11=":     :","       :       :        ",M11-(J11+Datos!M$11))</f>
        <v>0.0703935185185185</v>
      </c>
      <c r="P11" s="91">
        <f>IF(N11=":     :","      ",(Datos!M$12/O11)/24)</f>
        <v>13.613942781979617</v>
      </c>
      <c r="Q11" s="225"/>
      <c r="R11" s="225"/>
      <c r="S11" s="225"/>
      <c r="T11" s="225"/>
      <c r="U11" s="225"/>
      <c r="V11" s="225"/>
      <c r="W11" s="225"/>
      <c r="X11" s="225"/>
      <c r="Y11" s="87">
        <f>M11</f>
        <v>0.6594675925925926</v>
      </c>
      <c r="Z11" s="148">
        <f>IF(M11=":     :"," ",M11-(Datos!M$6+Datos!M$5))</f>
        <v>0.23932870370370363</v>
      </c>
      <c r="AA11" s="225"/>
      <c r="AB11" s="205">
        <f>IF(Z11=" ","  ",(Datos!M$4/Z11)/24)</f>
        <v>13.92784601992456</v>
      </c>
      <c r="AC11" s="148">
        <f>IF(F11=":     :"," ",(F11-E11)+(J11-I11))</f>
        <v>0.00851851851851848</v>
      </c>
      <c r="AD11" s="226"/>
    </row>
    <row r="12" spans="1:30" s="209" customFormat="1" ht="15.75">
      <c r="A12" s="207" t="s">
        <v>189</v>
      </c>
      <c r="B12" s="180">
        <f>Matrículas!A9</f>
        <v>2</v>
      </c>
      <c r="C12" s="49" t="str">
        <f>Matrículas!F9</f>
        <v>CRISIS</v>
      </c>
      <c r="D12" s="49" t="str">
        <f>Matrículas!B9</f>
        <v>ABEL SANTANA PASTOR</v>
      </c>
      <c r="E12" s="87">
        <v>0.48136574074074073</v>
      </c>
      <c r="F12" s="87">
        <v>0.48613425925925924</v>
      </c>
      <c r="G12" s="235">
        <f>IF(E12=":     :","       :       :     ",(E12-Datos!$M$6))</f>
        <v>0.10289351851851847</v>
      </c>
      <c r="H12" s="236">
        <f>IF(F12=":     :","        ",(Datos!M$8/G12)/24)</f>
        <v>13.768278965129367</v>
      </c>
      <c r="I12" s="87">
        <v>0.5966666666666667</v>
      </c>
      <c r="J12" s="87">
        <v>0.6016550925925926</v>
      </c>
      <c r="K12" s="235">
        <f>IF(I12=":     :","       :       :        ",I12-(F12+Datos!M$9))</f>
        <v>0.08969907407407407</v>
      </c>
      <c r="L12" s="236">
        <f>IF(J12=":     :","       ",(Datos!M$10/K12)/24)</f>
        <v>10.683870967741937</v>
      </c>
      <c r="M12" s="87" t="s">
        <v>187</v>
      </c>
      <c r="N12" s="87" t="s">
        <v>188</v>
      </c>
      <c r="O12" s="87"/>
      <c r="P12" s="91"/>
      <c r="Q12" s="87"/>
      <c r="R12" s="87"/>
      <c r="S12" s="87"/>
      <c r="T12" s="91"/>
      <c r="U12" s="87"/>
      <c r="V12" s="87"/>
      <c r="W12" s="87"/>
      <c r="X12" s="91"/>
      <c r="Y12" s="87"/>
      <c r="Z12" s="148"/>
      <c r="AA12" s="148"/>
      <c r="AB12" s="205"/>
      <c r="AC12" s="148"/>
      <c r="AD12" s="208"/>
    </row>
    <row r="13" spans="1:30" s="209" customFormat="1" ht="15.75">
      <c r="A13" s="207" t="s">
        <v>189</v>
      </c>
      <c r="B13" s="180">
        <f>Matrículas!A8</f>
        <v>3</v>
      </c>
      <c r="C13" s="49" t="str">
        <f>Matrículas!F8</f>
        <v>FERES</v>
      </c>
      <c r="D13" s="49" t="str">
        <f>Matrículas!B8</f>
        <v>ANTONIA MORENO GONZALEZ</v>
      </c>
      <c r="E13" s="87">
        <v>0.47909722222222223</v>
      </c>
      <c r="F13" s="87">
        <v>0.4826388888888889</v>
      </c>
      <c r="G13" s="235">
        <f>IF(E13=":     :","       :       :     ",(E13-Datos!$M$6))</f>
        <v>0.10062499999999996</v>
      </c>
      <c r="H13" s="236">
        <f>IF(F13=":     :","        ",(Datos!M$8/G13)/24)</f>
        <v>14.07867494824017</v>
      </c>
      <c r="I13" s="87">
        <v>0.5835763888888889</v>
      </c>
      <c r="J13" s="87">
        <v>0.5914004629629629</v>
      </c>
      <c r="K13" s="235">
        <f>IF(I13=":     :","       :       :        ",I13-(F13+Datos!M$9))</f>
        <v>0.08010416666666664</v>
      </c>
      <c r="L13" s="236">
        <f>IF(J13=":     :","       ",(Datos!M$10/K13)/24)</f>
        <v>11.96358907672302</v>
      </c>
      <c r="M13" s="87" t="s">
        <v>187</v>
      </c>
      <c r="N13" s="87" t="s">
        <v>188</v>
      </c>
      <c r="O13" s="87"/>
      <c r="P13" s="91"/>
      <c r="Q13" s="87"/>
      <c r="R13" s="87"/>
      <c r="S13" s="87"/>
      <c r="T13" s="91"/>
      <c r="U13" s="87"/>
      <c r="V13" s="87"/>
      <c r="W13" s="87"/>
      <c r="X13" s="91"/>
      <c r="Y13" s="87"/>
      <c r="Z13" s="148"/>
      <c r="AA13" s="148"/>
      <c r="AB13" s="205"/>
      <c r="AC13" s="148"/>
      <c r="AD13" s="208"/>
    </row>
    <row r="14" spans="1:30" ht="15.75">
      <c r="A14" s="207"/>
      <c r="B14" s="180">
        <f>Matrículas!A14</f>
        <v>0</v>
      </c>
      <c r="C14" s="49">
        <f>Matrículas!F14</f>
        <v>0</v>
      </c>
      <c r="D14" s="49">
        <f>Matrículas!B14</f>
        <v>0</v>
      </c>
      <c r="E14" s="228"/>
      <c r="F14" s="234"/>
      <c r="G14" s="235"/>
      <c r="H14" s="236"/>
      <c r="I14" s="224"/>
      <c r="J14" s="224"/>
      <c r="K14" s="235"/>
      <c r="L14" s="236"/>
      <c r="M14" s="224"/>
      <c r="N14" s="228"/>
      <c r="O14" s="87"/>
      <c r="P14" s="91"/>
      <c r="Q14" s="225"/>
      <c r="R14" s="225"/>
      <c r="S14" s="225"/>
      <c r="T14" s="225"/>
      <c r="U14" s="225"/>
      <c r="V14" s="225"/>
      <c r="W14" s="225"/>
      <c r="X14" s="225"/>
      <c r="Y14" s="87"/>
      <c r="Z14" s="148"/>
      <c r="AA14" s="225"/>
      <c r="AB14" s="205"/>
      <c r="AC14" s="148"/>
      <c r="AD14" s="226"/>
    </row>
    <row r="15" spans="1:30" ht="15.75">
      <c r="A15" s="207"/>
      <c r="B15" s="180">
        <f>Matrículas!A15</f>
        <v>0</v>
      </c>
      <c r="C15" s="49">
        <f>Matrículas!F15</f>
        <v>0</v>
      </c>
      <c r="D15" s="49">
        <f>Matrículas!B15</f>
        <v>0</v>
      </c>
      <c r="E15" s="228"/>
      <c r="F15" s="233"/>
      <c r="G15" s="235"/>
      <c r="H15" s="236"/>
      <c r="I15" s="224"/>
      <c r="J15" s="224"/>
      <c r="K15" s="235"/>
      <c r="L15" s="236"/>
      <c r="M15" s="224"/>
      <c r="N15" s="228"/>
      <c r="O15" s="87"/>
      <c r="P15" s="91"/>
      <c r="Q15" s="225"/>
      <c r="R15" s="225"/>
      <c r="S15" s="225"/>
      <c r="T15" s="225"/>
      <c r="U15" s="225"/>
      <c r="V15" s="225"/>
      <c r="W15" s="225"/>
      <c r="X15" s="225"/>
      <c r="Y15" s="87"/>
      <c r="Z15" s="148"/>
      <c r="AA15" s="225"/>
      <c r="AB15" s="205"/>
      <c r="AC15" s="148"/>
      <c r="AD15" s="226"/>
    </row>
    <row r="16" spans="1:30" s="209" customFormat="1" ht="15.75">
      <c r="A16" s="207"/>
      <c r="B16" s="180">
        <f>Matrículas!A16</f>
        <v>0</v>
      </c>
      <c r="C16" s="49">
        <f>Matrículas!F16</f>
        <v>0</v>
      </c>
      <c r="D16" s="49">
        <f>Matrículas!B16</f>
        <v>0</v>
      </c>
      <c r="E16" s="87"/>
      <c r="F16" s="87"/>
      <c r="G16" s="235"/>
      <c r="H16" s="236"/>
      <c r="I16" s="87"/>
      <c r="J16" s="87"/>
      <c r="K16" s="235"/>
      <c r="L16" s="236"/>
      <c r="M16" s="87"/>
      <c r="N16" s="87"/>
      <c r="O16" s="87"/>
      <c r="P16" s="91"/>
      <c r="Q16" s="87"/>
      <c r="R16" s="87"/>
      <c r="S16" s="87"/>
      <c r="T16" s="91"/>
      <c r="U16" s="87"/>
      <c r="V16" s="87"/>
      <c r="W16" s="87"/>
      <c r="X16" s="91"/>
      <c r="Y16" s="87"/>
      <c r="Z16" s="148"/>
      <c r="AA16" s="148"/>
      <c r="AB16" s="205"/>
      <c r="AC16" s="148"/>
      <c r="AD16" s="208"/>
    </row>
    <row r="17" spans="1:30" s="209" customFormat="1" ht="15.75">
      <c r="A17" s="207"/>
      <c r="B17" s="180">
        <f>Matrículas!A17</f>
        <v>0</v>
      </c>
      <c r="C17" s="49">
        <f>Matrículas!F17</f>
        <v>0</v>
      </c>
      <c r="D17" s="49">
        <f>Matrículas!B17</f>
        <v>0</v>
      </c>
      <c r="E17" s="87"/>
      <c r="F17" s="87"/>
      <c r="G17" s="235"/>
      <c r="H17" s="236"/>
      <c r="I17" s="87"/>
      <c r="J17" s="87"/>
      <c r="K17" s="235"/>
      <c r="L17" s="236"/>
      <c r="M17" s="87"/>
      <c r="N17" s="87"/>
      <c r="O17" s="87"/>
      <c r="P17" s="91"/>
      <c r="Q17" s="87"/>
      <c r="R17" s="87"/>
      <c r="S17" s="87"/>
      <c r="T17" s="91"/>
      <c r="U17" s="87"/>
      <c r="V17" s="87"/>
      <c r="W17" s="87"/>
      <c r="X17" s="91"/>
      <c r="Y17" s="87"/>
      <c r="Z17" s="148"/>
      <c r="AA17" s="148"/>
      <c r="AB17" s="205"/>
      <c r="AC17" s="148"/>
      <c r="AD17" s="208"/>
    </row>
    <row r="18" spans="1:29" ht="15.75">
      <c r="A18" s="207"/>
      <c r="B18" s="180">
        <f>Matrículas!A18</f>
        <v>0</v>
      </c>
      <c r="C18" s="49">
        <f>Matrículas!F18</f>
        <v>0</v>
      </c>
      <c r="D18" s="49">
        <f>Matrículas!B18</f>
        <v>0</v>
      </c>
      <c r="E18" s="228"/>
      <c r="F18" s="228"/>
      <c r="G18" s="235"/>
      <c r="H18" s="236"/>
      <c r="I18" s="224"/>
      <c r="J18" s="224"/>
      <c r="K18" s="235"/>
      <c r="L18" s="236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32"/>
      <c r="AC18" s="148"/>
    </row>
    <row r="19" spans="1:29" ht="15.75">
      <c r="A19" s="207"/>
      <c r="B19" s="180">
        <f>Matrículas!A19</f>
        <v>0</v>
      </c>
      <c r="C19" s="49">
        <f>Matrículas!F19</f>
        <v>0</v>
      </c>
      <c r="D19" s="49">
        <f>Matrículas!B19</f>
        <v>0</v>
      </c>
      <c r="E19" s="228"/>
      <c r="F19" s="228"/>
      <c r="G19" s="235"/>
      <c r="H19" s="236"/>
      <c r="I19" s="224"/>
      <c r="J19" s="224"/>
      <c r="K19" s="235"/>
      <c r="L19" s="236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32"/>
      <c r="AC19" s="148"/>
    </row>
    <row r="20" spans="1:29" ht="15.75">
      <c r="A20" s="207"/>
      <c r="B20" s="180">
        <f>Matrículas!A20</f>
        <v>0</v>
      </c>
      <c r="C20" s="49" t="s">
        <v>190</v>
      </c>
      <c r="D20" s="49" t="s">
        <v>171</v>
      </c>
      <c r="E20" s="228"/>
      <c r="F20" s="228"/>
      <c r="G20" s="235"/>
      <c r="H20" s="236"/>
      <c r="I20" s="224"/>
      <c r="J20" s="224"/>
      <c r="K20" s="235"/>
      <c r="L20" s="236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32"/>
      <c r="AC20" s="148"/>
    </row>
    <row r="21" spans="1:29" ht="15.75">
      <c r="A21" s="207"/>
      <c r="B21" s="180">
        <f>Matrículas!A21</f>
        <v>0</v>
      </c>
      <c r="C21" s="49">
        <f>Matrículas!F21</f>
        <v>0</v>
      </c>
      <c r="D21" s="49">
        <f>Matrículas!B21</f>
        <v>0</v>
      </c>
      <c r="E21" s="228"/>
      <c r="F21" s="228"/>
      <c r="G21" s="235"/>
      <c r="H21" s="236"/>
      <c r="I21" s="224"/>
      <c r="J21" s="224"/>
      <c r="K21" s="235"/>
      <c r="L21" s="236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32"/>
      <c r="AC21" s="148"/>
    </row>
    <row r="22" spans="1:29" ht="15.75">
      <c r="A22" s="207"/>
      <c r="B22" s="180">
        <f>Matrículas!A22</f>
        <v>0</v>
      </c>
      <c r="C22" s="49">
        <f>Matrículas!F22</f>
        <v>0</v>
      </c>
      <c r="D22" s="49">
        <f>Matrículas!B22</f>
        <v>0</v>
      </c>
      <c r="E22" s="228"/>
      <c r="F22" s="228"/>
      <c r="G22" s="235"/>
      <c r="H22" s="236"/>
      <c r="I22" s="224"/>
      <c r="J22" s="224"/>
      <c r="K22" s="235"/>
      <c r="L22" s="236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32"/>
      <c r="AC22" s="148"/>
    </row>
    <row r="23" spans="1:29" ht="15.75">
      <c r="A23" s="207"/>
      <c r="B23" s="180">
        <f>Matrículas!A23</f>
        <v>0</v>
      </c>
      <c r="C23" s="49">
        <f>Matrículas!F23</f>
        <v>0</v>
      </c>
      <c r="D23" s="49">
        <f>Matrículas!B23</f>
        <v>0</v>
      </c>
      <c r="E23" s="228"/>
      <c r="F23" s="228"/>
      <c r="G23" s="235"/>
      <c r="H23" s="236"/>
      <c r="I23" s="224"/>
      <c r="J23" s="224"/>
      <c r="K23" s="235"/>
      <c r="L23" s="236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32"/>
      <c r="AC23" s="148"/>
    </row>
    <row r="24" spans="1:29" ht="15.75">
      <c r="A24" s="207"/>
      <c r="B24" s="180">
        <f>Matrículas!A24</f>
        <v>0</v>
      </c>
      <c r="C24" s="49">
        <f>Matrículas!F24</f>
        <v>0</v>
      </c>
      <c r="D24" s="49">
        <f>Matrículas!B24</f>
        <v>0</v>
      </c>
      <c r="E24" s="228"/>
      <c r="F24" s="228"/>
      <c r="G24" s="235"/>
      <c r="H24" s="236"/>
      <c r="I24" s="224"/>
      <c r="J24" s="224"/>
      <c r="K24" s="235"/>
      <c r="L24" s="236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32"/>
      <c r="AC24" s="148"/>
    </row>
  </sheetData>
  <sheetProtection/>
  <mergeCells count="6">
    <mergeCell ref="D1:AB1"/>
    <mergeCell ref="E7:F7"/>
    <mergeCell ref="I7:J7"/>
    <mergeCell ref="M7:N7"/>
    <mergeCell ref="Q7:R7"/>
    <mergeCell ref="U7:V7"/>
  </mergeCells>
  <printOptions horizontalCentered="1" verticalCentered="1"/>
  <pageMargins left="0" right="0" top="0.1968503937007874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MARIFUENTES</cp:lastModifiedBy>
  <cp:lastPrinted>2016-09-02T13:50:57Z</cp:lastPrinted>
  <dcterms:created xsi:type="dcterms:W3CDTF">2000-07-10T00:37:11Z</dcterms:created>
  <dcterms:modified xsi:type="dcterms:W3CDTF">2016-09-05T07:19:03Z</dcterms:modified>
  <cp:category/>
  <cp:version/>
  <cp:contentType/>
  <cp:contentStatus/>
</cp:coreProperties>
</file>